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1"/>
  </bookViews>
  <sheets>
    <sheet name="説明" sheetId="1" r:id="rId1"/>
    <sheet name="入力用" sheetId="2" r:id="rId2"/>
    <sheet name="印刷用" sheetId="3" r:id="rId3"/>
  </sheets>
  <externalReferences>
    <externalReference r:id="rId6"/>
    <externalReference r:id="rId7"/>
  </externalReferences>
  <definedNames>
    <definedName name="_Key1" hidden="1">#REF!</definedName>
    <definedName name="_Key2" hidden="1">#REF!</definedName>
    <definedName name="_Order1" hidden="1">255</definedName>
    <definedName name="_Order2" hidden="1">0</definedName>
    <definedName name="_Sort" hidden="1">#REF!</definedName>
    <definedName name="_xlnm.Print_Area" localSheetId="2">'印刷用'!$B$2:$O$58</definedName>
    <definedName name="_xlnm.Print_Area" localSheetId="0">'説明'!$B$2:$G$51</definedName>
    <definedName name="_xlnm.Print_Area" localSheetId="1">'入力用'!$B$1:$O$83</definedName>
    <definedName name="サンプル" localSheetId="0">'[2]入力用'!$I$2:$O$58</definedName>
    <definedName name="サンプル">'入力用'!$I$2:$O$83</definedName>
    <definedName name="監督名" localSheetId="0">#REF!</definedName>
    <definedName name="監督名">#REF!</definedName>
    <definedName name="入力" localSheetId="0">'[2]入力用'!$A$2:$G$58</definedName>
    <definedName name="入力">'入力用'!$A$2:$G$83</definedName>
  </definedNames>
  <calcPr fullCalcOnLoad="1"/>
</workbook>
</file>

<file path=xl/comments2.xml><?xml version="1.0" encoding="utf-8"?>
<comments xmlns="http://schemas.openxmlformats.org/spreadsheetml/2006/main">
  <authors>
    <author>井上公彦</author>
    <author>深津知宏</author>
    <author>kinoue</author>
  </authors>
  <commentList>
    <comment ref="C7" authorId="0">
      <text>
        <r>
          <rPr>
            <b/>
            <sz val="9"/>
            <rFont val="ＭＳ Ｐゴシック"/>
            <family val="3"/>
          </rPr>
          <t>○○県
○○市
○○町
○○村
学校法人○○
のように入力してください。この申込書の通り賞状等は作成します。</t>
        </r>
      </text>
    </comment>
    <comment ref="C3" authorId="1">
      <text>
        <r>
          <rPr>
            <b/>
            <sz val="9"/>
            <rFont val="ＭＳ Ｐゴシック"/>
            <family val="3"/>
          </rPr>
          <t>半角で記入して下さい</t>
        </r>
      </text>
    </comment>
    <comment ref="C2" authorId="2">
      <text>
        <r>
          <rPr>
            <b/>
            <sz val="9"/>
            <rFont val="ＭＳ Ｐゴシック"/>
            <family val="3"/>
          </rPr>
          <t>7/31（すべて半角）
と入力すると
平成(記入した年)年7月31日
と表示されます。</t>
        </r>
      </text>
    </comment>
  </commentList>
</comments>
</file>

<file path=xl/sharedStrings.xml><?xml version="1.0" encoding="utf-8"?>
<sst xmlns="http://schemas.openxmlformats.org/spreadsheetml/2006/main" count="209" uniqueCount="149">
  <si>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</si>
  <si>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</si>
  <si>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</si>
  <si>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</si>
  <si>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</si>
  <si>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</si>
  <si>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</si>
  <si>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</si>
  <si>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</si>
  <si>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</si>
  <si>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</si>
  <si>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</si>
  <si>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</si>
  <si>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</si>
  <si>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</si>
  <si>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</si>
  <si>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</si>
  <si>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</si>
  <si>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</si>
  <si>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</si>
  <si>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</si>
  <si>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男子</t>
  </si>
  <si>
    <t>学校設立団体名</t>
  </si>
  <si>
    <t>学校郵便番号</t>
  </si>
  <si>
    <t>沼田</t>
  </si>
  <si>
    <t>開催年度</t>
  </si>
  <si>
    <t>職業</t>
  </si>
  <si>
    <t>順位</t>
  </si>
  <si>
    <t>５</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</si>
  <si>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</si>
  <si>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</si>
  <si>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</si>
  <si>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</si>
  <si>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校長名</t>
  </si>
  <si>
    <t>学校電話</t>
  </si>
  <si>
    <t>学校FAX</t>
  </si>
  <si>
    <t>No</t>
  </si>
  <si>
    <t>１</t>
  </si>
  <si>
    <t>郡市名　　　　(中体連組織名)</t>
  </si>
  <si>
    <t>学校住所１(区・郡・市名)</t>
  </si>
  <si>
    <t>申込日　　　（記入日）</t>
  </si>
  <si>
    <t>ﾌﾞﾛｯｸ</t>
  </si>
  <si>
    <t>職印</t>
  </si>
  <si>
    <t>シングルス</t>
  </si>
  <si>
    <t>Ａ</t>
  </si>
  <si>
    <t>Ｄ</t>
  </si>
  <si>
    <t>２</t>
  </si>
  <si>
    <t>３</t>
  </si>
  <si>
    <t>４</t>
  </si>
  <si>
    <t>学校対抗選手</t>
  </si>
  <si>
    <t>学校対抗　　　アドバイザー</t>
  </si>
  <si>
    <t>シングルス　　出場選手</t>
  </si>
  <si>
    <t>ダブルス　　　出場選手</t>
  </si>
  <si>
    <t>石井　　巧</t>
  </si>
  <si>
    <t>金子　涼佑</t>
  </si>
  <si>
    <t>Ｂ</t>
  </si>
  <si>
    <t>Ｃ</t>
  </si>
  <si>
    <t>団体予選順位</t>
  </si>
  <si>
    <t>No</t>
  </si>
  <si>
    <t>６</t>
  </si>
  <si>
    <t>７</t>
  </si>
  <si>
    <t>８</t>
  </si>
  <si>
    <t>アドバイザー氏名</t>
  </si>
  <si>
    <t>職業</t>
  </si>
  <si>
    <t>シングルスの監督が、学校対抗と違う場合にはお書き下さい</t>
  </si>
  <si>
    <t>春季大会</t>
  </si>
  <si>
    <t>９</t>
  </si>
  <si>
    <t>９</t>
  </si>
  <si>
    <t>Ｂ</t>
  </si>
  <si>
    <t>Ｃ</t>
  </si>
  <si>
    <t>Ｄ</t>
  </si>
  <si>
    <t>Ｅ</t>
  </si>
  <si>
    <t>Ｆ</t>
  </si>
  <si>
    <t>Ｇ</t>
  </si>
  <si>
    <t>Ｈ</t>
  </si>
  <si>
    <t>県推薦出場</t>
  </si>
  <si>
    <t>県推薦出場</t>
  </si>
  <si>
    <t>伊勢崎市</t>
  </si>
  <si>
    <t>殖蓮中学校</t>
  </si>
  <si>
    <t>田口　吉彦</t>
  </si>
  <si>
    <t>372－0013</t>
  </si>
  <si>
    <t>上植木本町2152－2</t>
  </si>
  <si>
    <t>0270-25-4460</t>
  </si>
  <si>
    <t>0270-25-4445</t>
  </si>
  <si>
    <t>松村　延幸</t>
  </si>
  <si>
    <t>本田　丈介</t>
  </si>
  <si>
    <t>松永　翔平</t>
  </si>
  <si>
    <t>カルモナケイジ</t>
  </si>
  <si>
    <t>井上　賢人</t>
  </si>
  <si>
    <t>遠藤　　歩</t>
  </si>
  <si>
    <t>平八重海翔</t>
  </si>
  <si>
    <t>飯島　　凌</t>
  </si>
  <si>
    <t>松村　拓真</t>
  </si>
  <si>
    <t>中島　　瞬</t>
  </si>
  <si>
    <t>青木　一心</t>
  </si>
  <si>
    <t>１０</t>
  </si>
  <si>
    <t>小内　拓海</t>
  </si>
  <si>
    <t>大学生</t>
  </si>
  <si>
    <t>アドバイザー</t>
  </si>
  <si>
    <t>県推薦出場</t>
  </si>
  <si>
    <t>Ｂ</t>
  </si>
  <si>
    <t>Ｅ</t>
  </si>
  <si>
    <t>Ｆ</t>
  </si>
  <si>
    <t>Ｇ</t>
  </si>
  <si>
    <t>飯塚　洸輔</t>
  </si>
  <si>
    <t>カルモナケイジ</t>
  </si>
  <si>
    <t>　学校対抗およびシングルス、ダブルスにおいて、校長が認める外部指導者がアドバイザーとしてベンチに入る場合には、氏名をお書きください。</t>
  </si>
  <si>
    <t>Ａ</t>
  </si>
  <si>
    <t>Ａ</t>
  </si>
  <si>
    <t>Ｂ</t>
  </si>
  <si>
    <t>Ｃ</t>
  </si>
  <si>
    <t>Ｄ</t>
  </si>
  <si>
    <t>ダブルス</t>
  </si>
  <si>
    <t>Ｂ</t>
  </si>
  <si>
    <t>Ｃ</t>
  </si>
  <si>
    <t>Ｄ</t>
  </si>
  <si>
    <t>の申込等に利用いたします。それ以外の目的では利用いたしません。</t>
  </si>
  <si>
    <t>　送られた情報は、中体連卓球部の運営・広報（報道機関・ウェブページ）並びに上位大会等</t>
  </si>
  <si>
    <t>遠慮なくご相談ください。出来る限り対応させていただきます。</t>
  </si>
  <si>
    <t>に入力してください。なお、氏名で「こう表記したいが、パソコンでは出ない」という場合は、</t>
  </si>
  <si>
    <t>　送られたデータは、そのままプログラム等に利用させていただきますので、間違いのないよう</t>
  </si>
  <si>
    <t>　　　　　宮﨑きよ子　　→　　５文字なので、スペースは入れない。</t>
  </si>
  <si>
    <t>　　　　　松村　延幸　　→　　４文字なので、スペースを１文字分入れる。</t>
  </si>
  <si>
    <t>　　例）　石原　　篤　　→　　３文字なので、スペースを２文字分入れる。</t>
  </si>
  <si>
    <t>５文字以上の名前の場合には、姓と名の間は空けずに入力をお願いします。</t>
  </si>
  <si>
    <t>４文字以下の場合は、姓と名の間にスペースを入れて５文字分となるようにしてください。</t>
  </si>
  <si>
    <t>　表示のバランスの関係で、氏名の入力を</t>
  </si>
  <si>
    <t>　男女別に入力用シートに、必要事項を入力してください。</t>
  </si>
  <si>
    <t>次の手順で申し込みを行ってください。</t>
  </si>
  <si>
    <t>※申込用紙を県大会に準じたExcelファイルにしました。</t>
  </si>
  <si>
    <t>下記の手順に従い、申込用紙を印刷し、職印を押してもらい、　　　　　</t>
  </si>
  <si>
    <t>なお、外国籍の生徒で名前が長い場合には、半角を使ったり、スペースを空けるなどしてください。</t>
  </si>
  <si>
    <t>　この申し込みで入力した形式は、県大会の申し込みに準じていますので、</t>
  </si>
  <si>
    <t>県大会の出場を決めた際には、県大会の申込書に貼り付けることで利用できますので活用してください。</t>
  </si>
  <si>
    <t>　　市大会のときに持参してください。</t>
  </si>
  <si>
    <t>　出場予定のメンバーの名前、学年は誤りのないようにお願いします。</t>
  </si>
  <si>
    <t>　プロ編を受けて組み合わせができますので、</t>
  </si>
  <si>
    <t>　出場ブロック、※印に合わせて入力し、メール送信をお願いします。</t>
  </si>
  <si>
    <t>　なお、※印に該当する生徒を組み合わせ番号順に入力してください。</t>
  </si>
  <si>
    <t>　入力が完了したら、『ファイル→名前を付けて保存』を実行してください。ファイル名は</t>
  </si>
  <si>
    <r>
      <rPr>
        <b/>
        <sz val="10.5"/>
        <color indexed="10"/>
        <rFont val="ＭＳ 明朝"/>
        <family val="1"/>
      </rPr>
      <t>「総体○○中」</t>
    </r>
    <r>
      <rPr>
        <sz val="10.5"/>
        <rFont val="ＭＳ 明朝"/>
        <family val="1"/>
      </rPr>
      <t>のようにつけてください。</t>
    </r>
  </si>
  <si>
    <t>　保存したファイルを、玉村南中河島までお送りください。</t>
  </si>
  <si>
    <t>送信できない場合は、玉村南中、河島まで連絡下さい。</t>
  </si>
  <si>
    <t>　名簿の送付を６月２３日（水）までにお願いします。</t>
  </si>
  <si>
    <t>　23日に送信していただく内容については、ダブルスを確定したブロックで記入してください。</t>
  </si>
  <si>
    <t>　個人戦（シングルス）は、順番は関係なく出場者を記入していただきますが、※の選手は番号を確定させて、記入をお願いいたします。</t>
  </si>
  <si>
    <t>　そのあと、８人をブロック順に並べ替え、出力用シートをプリントアウトして、</t>
  </si>
  <si>
    <t>　大会当日に持参してください。（当日の朝はできるだけ早く提出をお願いします。）</t>
  </si>
  <si>
    <t>総合体育大会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</si>
</sst>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61">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9"/>
      <name val="ＭＳ 明朝"/>
      <family val="1"/>
    </font>
    <font>
      <sz val="10.5"/>
      <name val="ＭＳ Ｐゴシック"/>
      <family val="3"/>
    </font>
    <font>
      <sz val="10.5"/>
      <name val="ＭＳ 明朝"/>
      <family val="1"/>
    </font>
    <font>
      <sz val="7"/>
      <name val="ＭＳ 明朝"/>
      <family val="1"/>
    </font>
    <font>
      <u val="single"/>
      <sz val="14"/>
      <color indexed="12"/>
      <name val="ＭＳ 明朝"/>
      <family val="1"/>
    </font>
    <font>
      <b/>
      <sz val="14"/>
      <name val="ＭＳ ゴシック"/>
      <family val="3"/>
    </font>
    <font>
      <sz val="20"/>
      <name val="ＭＳ Ｐゴシック"/>
      <family val="3"/>
    </font>
    <font>
      <sz val="20"/>
      <name val="ＭＳ 明朝"/>
      <family val="1"/>
    </font>
    <font>
      <b/>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8" fillId="0" borderId="0" applyNumberFormat="0" applyFill="0" applyBorder="0" applyAlignment="0" applyProtection="0"/>
    <xf numFmtId="0" fontId="58" fillId="32" borderId="0" applyNumberFormat="0" applyBorder="0" applyAlignment="0" applyProtection="0"/>
  </cellStyleXfs>
  <cellXfs count="192">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5" fillId="0" borderId="10" xfId="0" applyNumberFormat="1" applyFont="1" applyBorder="1" applyAlignment="1" applyProtection="1">
      <alignment horizontal="center" vertical="center"/>
      <protection locked="0"/>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2"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2"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1"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2" xfId="0" applyFont="1" applyFill="1" applyBorder="1" applyAlignment="1" applyProtection="1">
      <alignment horizontal="center" vertical="center"/>
      <protection/>
    </xf>
    <xf numFmtId="176" fontId="5" fillId="35"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0" fontId="10" fillId="0" borderId="14" xfId="0" applyFont="1" applyBorder="1" applyAlignment="1">
      <alignment horizontal="center" vertical="center"/>
    </xf>
    <xf numFmtId="0" fontId="5" fillId="34" borderId="11"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quotePrefix="1">
      <alignment horizontal="center" vertical="center"/>
    </xf>
    <xf numFmtId="0" fontId="5" fillId="0" borderId="10" xfId="0" applyFont="1" applyBorder="1" applyAlignment="1">
      <alignment horizontal="center" vertical="center"/>
    </xf>
    <xf numFmtId="0" fontId="0" fillId="36" borderId="0" xfId="0" applyFill="1" applyAlignment="1">
      <alignment/>
    </xf>
    <xf numFmtId="0" fontId="5" fillId="0" borderId="10" xfId="0" applyFont="1" applyFill="1" applyBorder="1" applyAlignment="1" applyProtection="1" quotePrefix="1">
      <alignment horizontal="center" vertical="center"/>
      <protection/>
    </xf>
    <xf numFmtId="0" fontId="5" fillId="33" borderId="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0" fillId="36" borderId="0" xfId="0" applyFill="1" applyBorder="1" applyAlignment="1">
      <alignment/>
    </xf>
    <xf numFmtId="0" fontId="0" fillId="36" borderId="17" xfId="0" applyFill="1" applyBorder="1" applyAlignment="1">
      <alignment/>
    </xf>
    <xf numFmtId="0" fontId="5" fillId="33" borderId="17" xfId="0" applyFont="1" applyFill="1" applyBorder="1" applyAlignment="1" applyProtection="1">
      <alignment horizontal="center" vertical="center"/>
      <protection locked="0"/>
    </xf>
    <xf numFmtId="0" fontId="2" fillId="0" borderId="18" xfId="0" applyFont="1" applyBorder="1" applyAlignment="1" quotePrefix="1">
      <alignment horizontal="center" vertical="center"/>
    </xf>
    <xf numFmtId="0" fontId="2"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15" fillId="0" borderId="0" xfId="62" applyFont="1" applyAlignment="1">
      <alignment vertical="center"/>
      <protection/>
    </xf>
    <xf numFmtId="0" fontId="16" fillId="0" borderId="0" xfId="62" applyFont="1" applyAlignment="1">
      <alignment vertical="center"/>
      <protection/>
    </xf>
    <xf numFmtId="0" fontId="16" fillId="0" borderId="0" xfId="62" applyFont="1" applyAlignment="1">
      <alignment horizontal="center" vertical="center"/>
      <protection/>
    </xf>
    <xf numFmtId="0" fontId="16" fillId="0" borderId="10" xfId="62" applyFont="1" applyBorder="1" applyAlignment="1">
      <alignment horizontal="center"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8" fillId="0" borderId="0" xfId="44" applyAlignment="1" applyProtection="1">
      <alignment vertical="center"/>
      <protection/>
    </xf>
    <xf numFmtId="0" fontId="19" fillId="0" borderId="19" xfId="62" applyFont="1" applyBorder="1" applyAlignment="1">
      <alignment horizontal="right" vertical="center"/>
      <protection/>
    </xf>
    <xf numFmtId="0" fontId="19" fillId="0" borderId="17" xfId="62" applyFont="1" applyBorder="1" applyAlignment="1">
      <alignment horizontal="right" vertical="center"/>
      <protection/>
    </xf>
    <xf numFmtId="0" fontId="19" fillId="0" borderId="20" xfId="62" applyFont="1" applyBorder="1" applyAlignment="1">
      <alignment horizontal="right" vertical="center"/>
      <protection/>
    </xf>
    <xf numFmtId="0" fontId="19" fillId="0" borderId="21"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2" xfId="62" applyFont="1" applyBorder="1" applyAlignment="1">
      <alignment horizontal="center" vertical="center"/>
      <protection/>
    </xf>
    <xf numFmtId="0" fontId="16" fillId="0" borderId="22" xfId="62" applyFont="1" applyBorder="1" applyAlignment="1">
      <alignment vertical="center"/>
      <protection/>
    </xf>
    <xf numFmtId="0" fontId="16" fillId="0" borderId="18" xfId="62" applyFont="1" applyBorder="1" applyAlignment="1">
      <alignment vertical="center"/>
      <protection/>
    </xf>
    <xf numFmtId="0" fontId="16" fillId="0" borderId="23" xfId="62" applyFont="1" applyBorder="1" applyAlignment="1">
      <alignment horizontal="center" vertical="center"/>
      <protection/>
    </xf>
    <xf numFmtId="0" fontId="20" fillId="0" borderId="0" xfId="62" applyFont="1" applyAlignment="1">
      <alignment horizontal="left" vertical="center"/>
      <protection/>
    </xf>
    <xf numFmtId="0" fontId="21" fillId="0" borderId="0" xfId="62" applyFont="1" applyAlignment="1">
      <alignment horizontal="left" vertical="center"/>
      <protection/>
    </xf>
    <xf numFmtId="0" fontId="21" fillId="0" borderId="0" xfId="62" applyFont="1" applyAlignment="1">
      <alignment horizontal="right" vertical="center"/>
      <protection/>
    </xf>
    <xf numFmtId="0" fontId="20" fillId="0" borderId="0" xfId="62" applyFont="1" applyAlignment="1">
      <alignment vertical="center"/>
      <protection/>
    </xf>
    <xf numFmtId="0" fontId="21" fillId="0" borderId="0" xfId="62" applyFont="1" applyAlignment="1">
      <alignment vertical="center"/>
      <protection/>
    </xf>
    <xf numFmtId="0" fontId="10" fillId="0" borderId="0" xfId="62" applyFont="1" applyAlignment="1">
      <alignment vertical="center"/>
      <protection/>
    </xf>
    <xf numFmtId="0" fontId="10" fillId="0" borderId="0" xfId="62" applyFont="1" applyAlignment="1">
      <alignment horizontal="right" vertical="center"/>
      <protection/>
    </xf>
    <xf numFmtId="0" fontId="22" fillId="0" borderId="0" xfId="62" applyFont="1" applyAlignment="1">
      <alignment vertical="center"/>
      <protection/>
    </xf>
    <xf numFmtId="0" fontId="6" fillId="0" borderId="0" xfId="43" applyAlignment="1" applyProtection="1">
      <alignment horizontal="left" vertical="center"/>
      <protection locked="0"/>
    </xf>
    <xf numFmtId="0" fontId="19" fillId="0" borderId="12" xfId="62" applyFont="1" applyBorder="1" applyAlignment="1">
      <alignment vertical="center"/>
      <protection/>
    </xf>
    <xf numFmtId="0" fontId="19" fillId="0" borderId="0" xfId="62" applyFont="1" applyBorder="1" applyAlignment="1">
      <alignment vertical="center"/>
      <protection/>
    </xf>
    <xf numFmtId="0" fontId="19" fillId="0" borderId="21" xfId="62" applyFont="1" applyBorder="1" applyAlignment="1">
      <alignment vertical="center"/>
      <protection/>
    </xf>
    <xf numFmtId="0" fontId="19" fillId="0" borderId="12" xfId="62" applyFont="1" applyBorder="1" applyAlignment="1">
      <alignment horizontal="right" vertical="center"/>
      <protection/>
    </xf>
    <xf numFmtId="0" fontId="19" fillId="0" borderId="0" xfId="62" applyFont="1" applyBorder="1" applyAlignment="1">
      <alignment horizontal="right" vertical="center"/>
      <protection/>
    </xf>
    <xf numFmtId="0" fontId="19" fillId="0" borderId="21" xfId="62" applyFont="1" applyBorder="1" applyAlignment="1">
      <alignment horizontal="right" vertical="center"/>
      <protection/>
    </xf>
    <xf numFmtId="0" fontId="59" fillId="0" borderId="0" xfId="62" applyFont="1" applyAlignment="1">
      <alignment horizontal="left" vertical="center"/>
      <protection/>
    </xf>
    <xf numFmtId="0" fontId="59" fillId="0" borderId="0" xfId="62" applyFont="1" applyAlignment="1">
      <alignment horizontal="left" vertical="center" wrapText="1"/>
      <protection/>
    </xf>
    <xf numFmtId="0" fontId="5" fillId="0" borderId="13"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5" fillId="34" borderId="13" xfId="0" applyFont="1" applyFill="1" applyBorder="1" applyAlignment="1" applyProtection="1" quotePrefix="1">
      <alignment horizontal="center" vertical="center" wrapText="1"/>
      <protection/>
    </xf>
    <xf numFmtId="0" fontId="5" fillId="34" borderId="11"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wrapText="1"/>
      <protection/>
    </xf>
    <xf numFmtId="0" fontId="5" fillId="33" borderId="13" xfId="0" applyFont="1" applyFill="1" applyBorder="1" applyAlignment="1" applyProtection="1" quotePrefix="1">
      <alignment horizontal="center" vertical="center"/>
      <protection/>
    </xf>
    <xf numFmtId="0" fontId="5" fillId="33" borderId="11" xfId="0" applyFont="1" applyFill="1" applyBorder="1" applyAlignment="1" applyProtection="1" quotePrefix="1">
      <alignment horizontal="center" vertical="center"/>
      <protection/>
    </xf>
    <xf numFmtId="0" fontId="5" fillId="33" borderId="2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0" borderId="2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9" fillId="34" borderId="17"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2" fillId="0" borderId="13"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23"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22"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25" xfId="0" applyFont="1" applyBorder="1" applyAlignment="1" quotePrefix="1">
      <alignment horizontal="center" vertical="center"/>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2" fillId="0" borderId="24" xfId="0" applyNumberFormat="1" applyFont="1" applyBorder="1" applyAlignment="1" quotePrefix="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176" fontId="4" fillId="0" borderId="0" xfId="0" applyNumberFormat="1" applyFont="1" applyAlignment="1">
      <alignment horizontal="center" vertical="center"/>
    </xf>
    <xf numFmtId="0" fontId="3" fillId="0" borderId="0" xfId="0" applyFont="1" applyAlignment="1">
      <alignment horizontal="center" vertical="center" shrinkToFit="1"/>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176" fontId="2" fillId="0" borderId="0" xfId="0" applyNumberFormat="1" applyFont="1" applyAlignment="1">
      <alignment horizontal="distributed"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2" fillId="0" borderId="0" xfId="0" applyFont="1" applyAlignment="1">
      <alignment vertical="center" wrapText="1"/>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295275</xdr:rowOff>
    </xdr:to>
    <xdr:sp>
      <xdr:nvSpPr>
        <xdr:cNvPr id="1" name="AutoShape 14"/>
        <xdr:cNvSpPr>
          <a:spLocks/>
        </xdr:cNvSpPr>
      </xdr:nvSpPr>
      <xdr:spPr>
        <a:xfrm>
          <a:off x="2876550" y="1524000"/>
          <a:ext cx="0" cy="295275"/>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142875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esaki-sawa-jpa.jp/01%20&#20234;&#21218;&#23822;&#24066;\03%20&#26032;&#20154;&#22823;&#20250;\H27%20&#24066;&#26032;&#20154;\&#21442;&#21152;&#30003;&#3679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01%20&#20234;&#21218;&#23822;&#24066;\H26%20&#24066;&#32207;&#20307;\&#35352;&#37682;\&#21442;&#21152;&#30003;&#36796;&#26360;&#65288;&#23470;&#37111;&#30007;&#23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男子"/>
      <sheetName val="女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入力用"/>
      <sheetName val="印刷用"/>
      <sheetName val="印刷用シートにうまく反映されない場合には、こちらを"/>
      <sheetName val="印刷用サンプル"/>
    </sheetNames>
    <sheetDataSet>
      <sheetData sheetId="1">
        <row r="2">
          <cell r="A2">
            <v>1</v>
          </cell>
          <cell r="B2" t="str">
            <v>申込日　　　（記入日）</v>
          </cell>
          <cell r="C2">
            <v>41838</v>
          </cell>
          <cell r="I2">
            <v>1</v>
          </cell>
          <cell r="J2" t="str">
            <v>申込日　　　（記入日）</v>
          </cell>
          <cell r="K2">
            <v>40635</v>
          </cell>
        </row>
        <row r="3">
          <cell r="A3">
            <v>2</v>
          </cell>
          <cell r="B3" t="str">
            <v>開催年度</v>
          </cell>
          <cell r="C3">
            <v>26</v>
          </cell>
          <cell r="I3">
            <v>2</v>
          </cell>
          <cell r="J3" t="str">
            <v>開催年度</v>
          </cell>
          <cell r="K3">
            <v>23</v>
          </cell>
        </row>
        <row r="4">
          <cell r="A4">
            <v>3</v>
          </cell>
          <cell r="B4" t="str">
            <v>大会名</v>
          </cell>
          <cell r="C4" t="str">
            <v>総合体育大会</v>
          </cell>
          <cell r="I4">
            <v>3</v>
          </cell>
          <cell r="J4" t="str">
            <v>大会名</v>
          </cell>
          <cell r="K4" t="str">
            <v>総合体育大会</v>
          </cell>
        </row>
        <row r="5">
          <cell r="A5">
            <v>4</v>
          </cell>
          <cell r="B5" t="str">
            <v>男女の別</v>
          </cell>
          <cell r="C5" t="str">
            <v>男子</v>
          </cell>
          <cell r="I5">
            <v>4</v>
          </cell>
          <cell r="J5" t="str">
            <v>男女の別</v>
          </cell>
          <cell r="K5" t="str">
            <v>男子</v>
          </cell>
        </row>
        <row r="6">
          <cell r="A6">
            <v>5</v>
          </cell>
          <cell r="B6" t="str">
            <v>郡市名　　　　(中体連組織名)</v>
          </cell>
          <cell r="C6" t="str">
            <v>伊勢崎佐波</v>
          </cell>
          <cell r="I6">
            <v>5</v>
          </cell>
          <cell r="J6" t="str">
            <v>郡市名　　　　(中体連組織名)</v>
          </cell>
          <cell r="K6" t="str">
            <v>沼田</v>
          </cell>
        </row>
        <row r="7">
          <cell r="A7">
            <v>6</v>
          </cell>
          <cell r="B7" t="str">
            <v>学校設立団体名(～立の～)</v>
          </cell>
          <cell r="C7" t="str">
            <v>伊勢崎市</v>
          </cell>
          <cell r="D7" t="str">
            <v>立　</v>
          </cell>
          <cell r="I7">
            <v>6</v>
          </cell>
          <cell r="J7" t="str">
            <v>学校設立団体名(～立の～)</v>
          </cell>
          <cell r="K7" t="str">
            <v>沼田市</v>
          </cell>
          <cell r="L7" t="str">
            <v>立　</v>
          </cell>
        </row>
        <row r="8">
          <cell r="A8">
            <v>7</v>
          </cell>
          <cell r="B8" t="str">
            <v>中学校名</v>
          </cell>
          <cell r="C8" t="str">
            <v>宮郷中学校</v>
          </cell>
          <cell r="I8">
            <v>7</v>
          </cell>
          <cell r="J8" t="str">
            <v>中学校名</v>
          </cell>
          <cell r="K8" t="str">
            <v>第一中学校</v>
          </cell>
        </row>
        <row r="9">
          <cell r="A9">
            <v>8</v>
          </cell>
          <cell r="B9" t="str">
            <v>学校長名</v>
          </cell>
          <cell r="C9" t="str">
            <v>大嶋　寿郎</v>
          </cell>
          <cell r="I9">
            <v>8</v>
          </cell>
          <cell r="J9" t="str">
            <v>学校長名</v>
          </cell>
          <cell r="K9" t="str">
            <v>沼田　太郎</v>
          </cell>
        </row>
        <row r="10">
          <cell r="A10">
            <v>9</v>
          </cell>
          <cell r="B10" t="str">
            <v>学校郵便番号</v>
          </cell>
          <cell r="C10" t="str">
            <v>372-0802</v>
          </cell>
          <cell r="I10">
            <v>9</v>
          </cell>
          <cell r="J10" t="str">
            <v>学校郵便番号</v>
          </cell>
          <cell r="K10" t="str">
            <v>378-0000</v>
          </cell>
        </row>
        <row r="11">
          <cell r="A11">
            <v>10</v>
          </cell>
          <cell r="B11" t="str">
            <v>学校住所１(区・郡・市名)</v>
          </cell>
          <cell r="C11" t="str">
            <v>伊勢崎市</v>
          </cell>
          <cell r="I11">
            <v>10</v>
          </cell>
          <cell r="J11" t="str">
            <v>学校住所１(区・郡・市名)</v>
          </cell>
          <cell r="K11" t="str">
            <v>沼田市</v>
          </cell>
        </row>
        <row r="12">
          <cell r="A12">
            <v>11</v>
          </cell>
          <cell r="B12" t="str">
            <v>学校住所２
（上記以降）</v>
          </cell>
          <cell r="C12" t="str">
            <v>田中島町１０６５</v>
          </cell>
          <cell r="I12">
            <v>11</v>
          </cell>
          <cell r="J12" t="str">
            <v>学校住所２
（上記以降）</v>
          </cell>
          <cell r="K12" t="str">
            <v>東薄根町１０００－１</v>
          </cell>
        </row>
        <row r="13">
          <cell r="A13">
            <v>12</v>
          </cell>
          <cell r="B13" t="str">
            <v>学校電話番号</v>
          </cell>
          <cell r="C13" t="str">
            <v>0270-25-4448</v>
          </cell>
          <cell r="I13">
            <v>12</v>
          </cell>
          <cell r="J13" t="str">
            <v>学校電話番号</v>
          </cell>
          <cell r="K13" t="str">
            <v>0278-22-○○○○</v>
          </cell>
        </row>
        <row r="14">
          <cell r="A14">
            <v>13</v>
          </cell>
          <cell r="B14" t="str">
            <v>学校ＦＡＸ</v>
          </cell>
          <cell r="C14" t="str">
            <v>0270-25-4462</v>
          </cell>
          <cell r="I14">
            <v>13</v>
          </cell>
          <cell r="J14" t="str">
            <v>学校ＦＡＸ</v>
          </cell>
          <cell r="K14" t="str">
            <v>0278-22-××××</v>
          </cell>
        </row>
        <row r="15">
          <cell r="A15">
            <v>14</v>
          </cell>
          <cell r="B15" t="str">
            <v>学校対抗監督名</v>
          </cell>
          <cell r="C15" t="str">
            <v>松村　延幸</v>
          </cell>
          <cell r="I15">
            <v>14</v>
          </cell>
          <cell r="J15" t="str">
            <v>学校対抗監督名</v>
          </cell>
          <cell r="K15" t="str">
            <v>利根　一郎</v>
          </cell>
        </row>
        <row r="16">
          <cell r="A16">
            <v>15</v>
          </cell>
          <cell r="B16" t="str">
            <v>学校対抗　　　　予選順位</v>
          </cell>
          <cell r="C16">
            <v>1</v>
          </cell>
          <cell r="I16">
            <v>15</v>
          </cell>
          <cell r="J16" t="str">
            <v>学校対抗　　　　予選順位</v>
          </cell>
          <cell r="K16">
            <v>1</v>
          </cell>
        </row>
        <row r="17">
          <cell r="A17">
            <v>16</v>
          </cell>
          <cell r="B17" t="str">
            <v>学校対抗選手</v>
          </cell>
          <cell r="C17" t="str">
            <v>氏名</v>
          </cell>
          <cell r="D17" t="str">
            <v>学年</v>
          </cell>
          <cell r="I17">
            <v>16</v>
          </cell>
          <cell r="J17" t="str">
            <v>学校対抗選手</v>
          </cell>
          <cell r="K17" t="str">
            <v>氏名</v>
          </cell>
          <cell r="L17" t="str">
            <v>学年</v>
          </cell>
        </row>
        <row r="18">
          <cell r="A18">
            <v>17</v>
          </cell>
          <cell r="B18" t="str">
            <v>主将</v>
          </cell>
          <cell r="C18" t="str">
            <v>多賀谷　光</v>
          </cell>
          <cell r="D18">
            <v>3</v>
          </cell>
          <cell r="I18">
            <v>17</v>
          </cell>
          <cell r="J18" t="str">
            <v>主将</v>
          </cell>
          <cell r="K18" t="str">
            <v>沼田　一郎</v>
          </cell>
          <cell r="L18">
            <v>3</v>
          </cell>
        </row>
        <row r="19">
          <cell r="A19">
            <v>18</v>
          </cell>
          <cell r="B19" t="str">
            <v>２</v>
          </cell>
          <cell r="C19" t="str">
            <v>飯島　諒太</v>
          </cell>
          <cell r="D19">
            <v>3</v>
          </cell>
          <cell r="I19">
            <v>18</v>
          </cell>
          <cell r="J19" t="str">
            <v>２</v>
          </cell>
          <cell r="K19" t="str">
            <v>薄根　次郎</v>
          </cell>
          <cell r="L19">
            <v>3</v>
          </cell>
        </row>
        <row r="20">
          <cell r="A20">
            <v>19</v>
          </cell>
          <cell r="B20" t="str">
            <v>３</v>
          </cell>
          <cell r="C20" t="str">
            <v>三澤　史昂</v>
          </cell>
          <cell r="D20">
            <v>3</v>
          </cell>
          <cell r="I20">
            <v>19</v>
          </cell>
          <cell r="J20" t="str">
            <v>３</v>
          </cell>
          <cell r="K20" t="str">
            <v>池田　三郎</v>
          </cell>
          <cell r="L20">
            <v>3</v>
          </cell>
        </row>
        <row r="21">
          <cell r="A21">
            <v>20</v>
          </cell>
          <cell r="B21" t="str">
            <v>４</v>
          </cell>
          <cell r="C21" t="str">
            <v>川井　良哉</v>
          </cell>
          <cell r="D21">
            <v>3</v>
          </cell>
          <cell r="I21">
            <v>20</v>
          </cell>
          <cell r="J21" t="str">
            <v>４</v>
          </cell>
          <cell r="K21" t="str">
            <v>白沢　四郎</v>
          </cell>
          <cell r="L21">
            <v>2</v>
          </cell>
        </row>
        <row r="22">
          <cell r="A22">
            <v>21</v>
          </cell>
          <cell r="B22" t="str">
            <v>５</v>
          </cell>
          <cell r="C22" t="str">
            <v>髙橋　則貴</v>
          </cell>
          <cell r="D22">
            <v>3</v>
          </cell>
          <cell r="I22">
            <v>21</v>
          </cell>
          <cell r="J22" t="str">
            <v>５</v>
          </cell>
          <cell r="K22" t="str">
            <v>利根　五郎</v>
          </cell>
          <cell r="L22">
            <v>3</v>
          </cell>
        </row>
        <row r="23">
          <cell r="A23">
            <v>22</v>
          </cell>
          <cell r="B23" t="str">
            <v>６</v>
          </cell>
          <cell r="C23" t="str">
            <v>市村　香多</v>
          </cell>
          <cell r="D23">
            <v>2</v>
          </cell>
          <cell r="I23">
            <v>22</v>
          </cell>
          <cell r="J23" t="str">
            <v>６</v>
          </cell>
          <cell r="K23" t="str">
            <v>多那　六郎</v>
          </cell>
          <cell r="L23">
            <v>1</v>
          </cell>
        </row>
        <row r="24">
          <cell r="A24">
            <v>23</v>
          </cell>
          <cell r="B24" t="str">
            <v>７</v>
          </cell>
          <cell r="C24" t="str">
            <v>市川　大翔</v>
          </cell>
          <cell r="D24">
            <v>3</v>
          </cell>
          <cell r="I24">
            <v>23</v>
          </cell>
          <cell r="J24" t="str">
            <v>７</v>
          </cell>
          <cell r="K24" t="str">
            <v>南郷　七郎</v>
          </cell>
          <cell r="L24">
            <v>3</v>
          </cell>
        </row>
        <row r="25">
          <cell r="A25">
            <v>24</v>
          </cell>
          <cell r="B25" t="str">
            <v>８</v>
          </cell>
          <cell r="C25" t="str">
            <v>遠藤　　樹</v>
          </cell>
          <cell r="D25">
            <v>3</v>
          </cell>
          <cell r="I25">
            <v>24</v>
          </cell>
          <cell r="J25" t="str">
            <v>８</v>
          </cell>
          <cell r="K25" t="str">
            <v>根利　八郎</v>
          </cell>
          <cell r="L25">
            <v>3</v>
          </cell>
        </row>
        <row r="26">
          <cell r="A26">
            <v>25</v>
          </cell>
          <cell r="B26" t="str">
            <v>補員</v>
          </cell>
          <cell r="C26" t="str">
            <v>石坂　　翔</v>
          </cell>
          <cell r="D26">
            <v>3</v>
          </cell>
          <cell r="I26">
            <v>25</v>
          </cell>
          <cell r="J26" t="str">
            <v>補員</v>
          </cell>
        </row>
        <row r="27">
          <cell r="A27">
            <v>26</v>
          </cell>
          <cell r="B27" t="str">
            <v>補員</v>
          </cell>
          <cell r="C27" t="str">
            <v>時田　誠史</v>
          </cell>
          <cell r="D27">
            <v>3</v>
          </cell>
          <cell r="I27">
            <v>26</v>
          </cell>
          <cell r="J27" t="str">
            <v>補員</v>
          </cell>
        </row>
        <row r="28">
          <cell r="A28">
            <v>27</v>
          </cell>
          <cell r="B28" t="str">
            <v>学校対抗　　　アドバイザー</v>
          </cell>
          <cell r="D28" t="str">
            <v>職業</v>
          </cell>
          <cell r="I28">
            <v>27</v>
          </cell>
          <cell r="J28" t="str">
            <v>学校対抗　　　アドバイザー</v>
          </cell>
          <cell r="K28" t="str">
            <v>利根川一郎</v>
          </cell>
          <cell r="L28" t="str">
            <v>職業</v>
          </cell>
          <cell r="M28" t="str">
            <v>自営業</v>
          </cell>
        </row>
        <row r="29">
          <cell r="A29">
            <v>28</v>
          </cell>
          <cell r="B29" t="str">
            <v>シングルスの監督が、学校対抗と異なる場合や、シングルスのみの参加の場合にははお書き下さい</v>
          </cell>
          <cell r="D29" t="str">
            <v>氏名</v>
          </cell>
          <cell r="I29">
            <v>28</v>
          </cell>
          <cell r="J29" t="str">
            <v>シングルスの監督が、学校対抗と異なる場合や、シングルスのみの参加の場合にははお書き下さい</v>
          </cell>
          <cell r="L29" t="str">
            <v>氏名</v>
          </cell>
        </row>
        <row r="30">
          <cell r="A30">
            <v>29</v>
          </cell>
          <cell r="B30" t="str">
            <v>シングルス　　出場選手</v>
          </cell>
          <cell r="C30" t="str">
            <v>氏名</v>
          </cell>
          <cell r="D30" t="str">
            <v>学年</v>
          </cell>
          <cell r="E30" t="str">
            <v>予選順位</v>
          </cell>
          <cell r="F30" t="str">
            <v>ﾌﾞﾛｯｸ</v>
          </cell>
          <cell r="G30" t="str">
            <v>推薦</v>
          </cell>
          <cell r="I30">
            <v>29</v>
          </cell>
          <cell r="J30" t="str">
            <v>シングルス　　出場選手</v>
          </cell>
          <cell r="K30" t="str">
            <v>氏名</v>
          </cell>
          <cell r="L30" t="str">
            <v>学年</v>
          </cell>
          <cell r="M30" t="str">
            <v>予選順位</v>
          </cell>
          <cell r="N30" t="str">
            <v>ﾌﾞﾛｯｸ</v>
          </cell>
          <cell r="O30" t="str">
            <v>推薦</v>
          </cell>
        </row>
        <row r="31">
          <cell r="A31">
            <v>30</v>
          </cell>
          <cell r="B31" t="str">
            <v>１</v>
          </cell>
          <cell r="C31" t="str">
            <v>市村　香多</v>
          </cell>
          <cell r="D31">
            <v>2</v>
          </cell>
          <cell r="E31">
            <v>1</v>
          </cell>
          <cell r="G31" t="str">
            <v>○</v>
          </cell>
          <cell r="I31">
            <v>30</v>
          </cell>
          <cell r="J31" t="str">
            <v>１</v>
          </cell>
          <cell r="K31" t="str">
            <v>池田　三郎</v>
          </cell>
          <cell r="L31">
            <v>3</v>
          </cell>
          <cell r="M31">
            <v>1</v>
          </cell>
          <cell r="N31" t="str">
            <v>Ａ</v>
          </cell>
        </row>
        <row r="32">
          <cell r="A32">
            <v>31</v>
          </cell>
          <cell r="B32" t="str">
            <v>２</v>
          </cell>
          <cell r="C32" t="str">
            <v>多賀谷　光</v>
          </cell>
          <cell r="D32">
            <v>3</v>
          </cell>
          <cell r="E32">
            <v>2</v>
          </cell>
          <cell r="F32" t="str">
            <v>Ｂ</v>
          </cell>
          <cell r="I32">
            <v>31</v>
          </cell>
          <cell r="J32" t="str">
            <v>２</v>
          </cell>
          <cell r="K32" t="str">
            <v>沼田　一郎</v>
          </cell>
          <cell r="L32">
            <v>2</v>
          </cell>
          <cell r="M32">
            <v>2</v>
          </cell>
          <cell r="N32" t="str">
            <v>Ａ</v>
          </cell>
          <cell r="O32" t="str">
            <v>○</v>
          </cell>
        </row>
        <row r="33">
          <cell r="A33">
            <v>32</v>
          </cell>
          <cell r="B33" t="str">
            <v>３</v>
          </cell>
          <cell r="C33" t="str">
            <v>川井　良哉</v>
          </cell>
          <cell r="D33">
            <v>3</v>
          </cell>
          <cell r="E33">
            <v>3</v>
          </cell>
          <cell r="F33" t="str">
            <v>Ｃ</v>
          </cell>
          <cell r="I33">
            <v>32</v>
          </cell>
          <cell r="J33" t="str">
            <v>３</v>
          </cell>
          <cell r="K33" t="str">
            <v>白沢　四郎</v>
          </cell>
          <cell r="L33">
            <v>1</v>
          </cell>
          <cell r="M33">
            <v>5</v>
          </cell>
          <cell r="N33" t="str">
            <v>Ｄ</v>
          </cell>
        </row>
        <row r="34">
          <cell r="A34">
            <v>33</v>
          </cell>
          <cell r="B34" t="str">
            <v>４</v>
          </cell>
          <cell r="C34" t="str">
            <v>髙橋　則貴</v>
          </cell>
          <cell r="D34">
            <v>3</v>
          </cell>
          <cell r="E34">
            <v>3</v>
          </cell>
          <cell r="G34" t="str">
            <v>○</v>
          </cell>
          <cell r="I34">
            <v>33</v>
          </cell>
          <cell r="J34" t="str">
            <v>４</v>
          </cell>
        </row>
        <row r="35">
          <cell r="A35">
            <v>34</v>
          </cell>
          <cell r="B35" t="str">
            <v>５</v>
          </cell>
          <cell r="C35" t="str">
            <v>三澤　史昂</v>
          </cell>
          <cell r="D35">
            <v>3</v>
          </cell>
          <cell r="E35">
            <v>5</v>
          </cell>
          <cell r="F35" t="str">
            <v>Ａ</v>
          </cell>
          <cell r="I35">
            <v>34</v>
          </cell>
          <cell r="J35" t="str">
            <v>５</v>
          </cell>
        </row>
        <row r="36">
          <cell r="A36">
            <v>35</v>
          </cell>
          <cell r="B36" t="str">
            <v>６</v>
          </cell>
          <cell r="C36" t="str">
            <v>飯島　諒太</v>
          </cell>
          <cell r="D36">
            <v>3</v>
          </cell>
          <cell r="E36">
            <v>7</v>
          </cell>
          <cell r="I36">
            <v>35</v>
          </cell>
          <cell r="J36" t="str">
            <v>６</v>
          </cell>
        </row>
        <row r="37">
          <cell r="A37">
            <v>36</v>
          </cell>
          <cell r="B37" t="str">
            <v>７</v>
          </cell>
          <cell r="C37" t="str">
            <v>遠藤　　樹</v>
          </cell>
          <cell r="D37">
            <v>3</v>
          </cell>
          <cell r="E37">
            <v>9</v>
          </cell>
          <cell r="I37">
            <v>36</v>
          </cell>
          <cell r="J37" t="str">
            <v>７</v>
          </cell>
        </row>
        <row r="38">
          <cell r="A38">
            <v>37</v>
          </cell>
          <cell r="B38" t="str">
            <v>８</v>
          </cell>
          <cell r="I38">
            <v>37</v>
          </cell>
          <cell r="J38" t="str">
            <v>８</v>
          </cell>
        </row>
        <row r="39">
          <cell r="A39">
            <v>38</v>
          </cell>
          <cell r="B39" t="str">
            <v>シングルスの　アドバイザー</v>
          </cell>
          <cell r="C39" t="str">
            <v>氏名</v>
          </cell>
          <cell r="D39" t="str">
            <v>職業</v>
          </cell>
          <cell r="I39">
            <v>38</v>
          </cell>
          <cell r="J39" t="str">
            <v>シングルスの　アドバイザー</v>
          </cell>
          <cell r="K39" t="str">
            <v>氏名</v>
          </cell>
          <cell r="L39" t="str">
            <v>職業</v>
          </cell>
        </row>
        <row r="40">
          <cell r="A40">
            <v>39</v>
          </cell>
          <cell r="B40" t="str">
            <v>１</v>
          </cell>
          <cell r="I40">
            <v>39</v>
          </cell>
          <cell r="J40" t="str">
            <v>１</v>
          </cell>
          <cell r="K40" t="str">
            <v>薄根川次郎</v>
          </cell>
          <cell r="L40" t="str">
            <v>公務員</v>
          </cell>
        </row>
        <row r="41">
          <cell r="A41">
            <v>40</v>
          </cell>
          <cell r="B41" t="str">
            <v>２</v>
          </cell>
          <cell r="I41">
            <v>40</v>
          </cell>
          <cell r="J41" t="str">
            <v>２</v>
          </cell>
          <cell r="K41" t="str">
            <v>片品川三郎</v>
          </cell>
          <cell r="L41" t="str">
            <v>農業</v>
          </cell>
        </row>
        <row r="42">
          <cell r="A42">
            <v>41</v>
          </cell>
          <cell r="B42" t="str">
            <v>３</v>
          </cell>
          <cell r="I42">
            <v>41</v>
          </cell>
          <cell r="J42" t="str">
            <v>３</v>
          </cell>
        </row>
        <row r="43">
          <cell r="A43">
            <v>42</v>
          </cell>
          <cell r="B43" t="str">
            <v>４</v>
          </cell>
          <cell r="I43">
            <v>42</v>
          </cell>
          <cell r="J43" t="str">
            <v>４</v>
          </cell>
        </row>
        <row r="44">
          <cell r="A44">
            <v>43</v>
          </cell>
          <cell r="B44" t="str">
            <v>ダブルスの監督が、学校対抗と異なる場合や、ダブルスのみの参加の場合にはお書き下さい</v>
          </cell>
          <cell r="D44" t="str">
            <v>氏名</v>
          </cell>
          <cell r="I44">
            <v>43</v>
          </cell>
          <cell r="J44" t="str">
            <v>ダブルスの監督が、学校対抗と異なる場合や、ダブルスのみの参加の場合にはお書き下さい</v>
          </cell>
          <cell r="L44" t="str">
            <v>氏名</v>
          </cell>
          <cell r="M44" t="str">
            <v>利根　三郎</v>
          </cell>
        </row>
        <row r="45">
          <cell r="A45">
            <v>44</v>
          </cell>
          <cell r="B45" t="str">
            <v>ダブルス　　　出場選手</v>
          </cell>
          <cell r="C45" t="str">
            <v>氏名</v>
          </cell>
          <cell r="D45" t="str">
            <v>学年</v>
          </cell>
          <cell r="E45" t="str">
            <v>順位</v>
          </cell>
          <cell r="F45" t="str">
            <v>ﾌﾞﾛｯｸ</v>
          </cell>
          <cell r="I45">
            <v>44</v>
          </cell>
          <cell r="J45" t="str">
            <v>ダブルス　　　出場選手</v>
          </cell>
          <cell r="K45" t="str">
            <v>氏名</v>
          </cell>
          <cell r="L45" t="str">
            <v>学年</v>
          </cell>
          <cell r="M45" t="str">
            <v>順位</v>
          </cell>
          <cell r="N45" t="str">
            <v>ﾌﾞﾛｯｸ</v>
          </cell>
        </row>
        <row r="46">
          <cell r="A46">
            <v>45</v>
          </cell>
          <cell r="B46" t="str">
            <v>１</v>
          </cell>
          <cell r="C46" t="str">
            <v>飯島　諒太</v>
          </cell>
          <cell r="D46">
            <v>3</v>
          </cell>
          <cell r="E46">
            <v>1</v>
          </cell>
          <cell r="F46" t="str">
            <v>Ａ</v>
          </cell>
          <cell r="I46">
            <v>45</v>
          </cell>
          <cell r="J46" t="str">
            <v>１</v>
          </cell>
          <cell r="K46" t="str">
            <v>沼田　一郎</v>
          </cell>
          <cell r="L46">
            <v>3</v>
          </cell>
          <cell r="M46">
            <v>1</v>
          </cell>
          <cell r="N46" t="str">
            <v>Ｂ</v>
          </cell>
        </row>
        <row r="47">
          <cell r="A47">
            <v>46</v>
          </cell>
          <cell r="C47" t="str">
            <v>三澤　史昂</v>
          </cell>
          <cell r="D47">
            <v>3</v>
          </cell>
          <cell r="I47">
            <v>46</v>
          </cell>
          <cell r="K47" t="str">
            <v>白沢　四郎</v>
          </cell>
          <cell r="L47">
            <v>2</v>
          </cell>
        </row>
        <row r="48">
          <cell r="A48">
            <v>47</v>
          </cell>
          <cell r="B48" t="str">
            <v>２</v>
          </cell>
          <cell r="C48" t="str">
            <v>川井　良哉</v>
          </cell>
          <cell r="D48">
            <v>3</v>
          </cell>
          <cell r="E48">
            <v>2</v>
          </cell>
          <cell r="F48" t="str">
            <v>Ｂ</v>
          </cell>
          <cell r="I48">
            <v>47</v>
          </cell>
          <cell r="J48" t="str">
            <v>２</v>
          </cell>
          <cell r="K48" t="str">
            <v>薄根　次郎</v>
          </cell>
          <cell r="L48">
            <v>3</v>
          </cell>
          <cell r="M48">
            <v>4</v>
          </cell>
          <cell r="N48" t="str">
            <v>Ｃ</v>
          </cell>
        </row>
        <row r="49">
          <cell r="A49">
            <v>48</v>
          </cell>
          <cell r="C49" t="str">
            <v>髙橋　則貴</v>
          </cell>
          <cell r="D49">
            <v>3</v>
          </cell>
          <cell r="I49">
            <v>48</v>
          </cell>
          <cell r="K49" t="str">
            <v>南郷　七郎</v>
          </cell>
          <cell r="L49">
            <v>1</v>
          </cell>
        </row>
        <row r="50">
          <cell r="A50">
            <v>49</v>
          </cell>
          <cell r="B50" t="str">
            <v>３</v>
          </cell>
          <cell r="C50" t="str">
            <v>石坂　　翔</v>
          </cell>
          <cell r="D50">
            <v>3</v>
          </cell>
          <cell r="E50">
            <v>3</v>
          </cell>
          <cell r="F50" t="str">
            <v>Ｃ</v>
          </cell>
          <cell r="I50">
            <v>49</v>
          </cell>
          <cell r="J50" t="str">
            <v>３</v>
          </cell>
        </row>
        <row r="51">
          <cell r="A51">
            <v>50</v>
          </cell>
          <cell r="C51" t="str">
            <v>市村　香多</v>
          </cell>
          <cell r="D51">
            <v>2</v>
          </cell>
          <cell r="I51">
            <v>50</v>
          </cell>
        </row>
        <row r="52">
          <cell r="A52">
            <v>51</v>
          </cell>
          <cell r="B52" t="str">
            <v>４</v>
          </cell>
          <cell r="I52">
            <v>51</v>
          </cell>
          <cell r="J52" t="str">
            <v>４</v>
          </cell>
        </row>
        <row r="53">
          <cell r="A53">
            <v>52</v>
          </cell>
          <cell r="I53">
            <v>52</v>
          </cell>
        </row>
        <row r="54">
          <cell r="A54">
            <v>53</v>
          </cell>
          <cell r="B54" t="str">
            <v>ダブルスの　　アドバイザー</v>
          </cell>
          <cell r="C54" t="str">
            <v>氏名</v>
          </cell>
          <cell r="D54" t="str">
            <v>職業</v>
          </cell>
          <cell r="I54">
            <v>53</v>
          </cell>
          <cell r="J54" t="str">
            <v>ダブルスの　　アドバイザー</v>
          </cell>
          <cell r="K54" t="str">
            <v>氏名</v>
          </cell>
          <cell r="L54" t="str">
            <v>職業</v>
          </cell>
        </row>
        <row r="55">
          <cell r="A55">
            <v>54</v>
          </cell>
          <cell r="B55" t="str">
            <v>１</v>
          </cell>
          <cell r="I55">
            <v>54</v>
          </cell>
          <cell r="J55" t="str">
            <v>１</v>
          </cell>
          <cell r="K55" t="str">
            <v>赤谷川四郎</v>
          </cell>
          <cell r="L55" t="str">
            <v>団体職員</v>
          </cell>
        </row>
        <row r="56">
          <cell r="A56">
            <v>55</v>
          </cell>
          <cell r="B56" t="str">
            <v>２</v>
          </cell>
          <cell r="I56">
            <v>55</v>
          </cell>
          <cell r="J56" t="str">
            <v>２</v>
          </cell>
        </row>
        <row r="57">
          <cell r="A57">
            <v>56</v>
          </cell>
          <cell r="B57" t="str">
            <v>３</v>
          </cell>
          <cell r="I57">
            <v>56</v>
          </cell>
          <cell r="J57" t="str">
            <v>３</v>
          </cell>
        </row>
        <row r="58">
          <cell r="A58">
            <v>57</v>
          </cell>
          <cell r="B58" t="str">
            <v>４</v>
          </cell>
          <cell r="I58">
            <v>57</v>
          </cell>
          <cell r="J58" t="str">
            <v>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nmajhs-tt@yahoo.co.jp" TargetMode="External" /><Relationship Id="rId2" Type="http://schemas.openxmlformats.org/officeDocument/2006/relationships/hyperlink" Target="mailto:matchmatsumura@yahoo.c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51"/>
  <sheetViews>
    <sheetView workbookViewId="0" topLeftCell="A1">
      <selection activeCell="I45" sqref="I45"/>
    </sheetView>
  </sheetViews>
  <sheetFormatPr defaultColWidth="9.00390625" defaultRowHeight="15" customHeight="1"/>
  <cols>
    <col min="1" max="1" width="2.875" style="88" customWidth="1"/>
    <col min="2" max="2" width="3.125" style="90" customWidth="1"/>
    <col min="3" max="3" width="13.625" style="89" customWidth="1"/>
    <col min="4" max="4" width="8.625" style="89" customWidth="1"/>
    <col min="5" max="5" width="30.125" style="89" customWidth="1"/>
    <col min="6" max="6" width="16.625" style="89" customWidth="1"/>
    <col min="7" max="7" width="16.50390625" style="89" customWidth="1"/>
    <col min="8" max="8" width="22.75390625" style="89" customWidth="1"/>
    <col min="9" max="9" width="10.875" style="89" customWidth="1"/>
    <col min="10" max="10" width="16.875" style="89" customWidth="1"/>
    <col min="11" max="16384" width="9.00390625" style="88" customWidth="1"/>
  </cols>
  <sheetData>
    <row r="2" spans="2:10" s="107" customFormat="1" ht="23.25">
      <c r="B2" s="109" t="s">
        <v>129</v>
      </c>
      <c r="C2" s="108"/>
      <c r="D2" s="108"/>
      <c r="E2" s="108"/>
      <c r="F2" s="108"/>
      <c r="G2" s="108"/>
      <c r="H2" s="108"/>
      <c r="I2" s="108"/>
      <c r="J2" s="108"/>
    </row>
    <row r="3" spans="2:10" s="104" customFormat="1" ht="23.25">
      <c r="B3" s="105"/>
      <c r="C3" s="105"/>
      <c r="D3" s="105"/>
      <c r="F3" s="105"/>
      <c r="G3" s="110" t="s">
        <v>128</v>
      </c>
      <c r="H3" s="105"/>
      <c r="I3" s="105"/>
      <c r="J3" s="105"/>
    </row>
    <row r="4" spans="2:10" s="104" customFormat="1" ht="23.25">
      <c r="B4" s="105"/>
      <c r="C4" s="105"/>
      <c r="D4" s="105"/>
      <c r="F4" s="105"/>
      <c r="G4" s="106"/>
      <c r="H4" s="105"/>
      <c r="I4" s="105"/>
      <c r="J4" s="105"/>
    </row>
    <row r="5" spans="2:7" ht="15" customHeight="1">
      <c r="B5" s="103"/>
      <c r="C5" s="102"/>
      <c r="D5" s="102"/>
      <c r="E5" s="102"/>
      <c r="F5" s="102"/>
      <c r="G5" s="101"/>
    </row>
    <row r="6" spans="2:7" ht="15" customHeight="1">
      <c r="B6" s="113" t="s">
        <v>130</v>
      </c>
      <c r="C6" s="114"/>
      <c r="D6" s="114"/>
      <c r="E6" s="114"/>
      <c r="F6" s="114"/>
      <c r="G6" s="115"/>
    </row>
    <row r="7" spans="2:7" ht="15" customHeight="1">
      <c r="B7" s="100"/>
      <c r="C7" s="99"/>
      <c r="D7" s="99"/>
      <c r="E7" s="99"/>
      <c r="F7" s="99"/>
      <c r="G7" s="98"/>
    </row>
    <row r="8" spans="2:7" ht="17.25" customHeight="1">
      <c r="B8" s="116" t="s">
        <v>134</v>
      </c>
      <c r="C8" s="117"/>
      <c r="D8" s="117"/>
      <c r="E8" s="117"/>
      <c r="F8" s="117"/>
      <c r="G8" s="118"/>
    </row>
    <row r="9" spans="2:7" ht="15" customHeight="1">
      <c r="B9" s="97"/>
      <c r="C9" s="96"/>
      <c r="D9" s="96"/>
      <c r="E9" s="96"/>
      <c r="F9" s="96"/>
      <c r="G9" s="95"/>
    </row>
    <row r="10" ht="9" customHeight="1"/>
    <row r="11" spans="2:3" ht="15" customHeight="1">
      <c r="B11" s="91">
        <v>1</v>
      </c>
      <c r="C11" s="89" t="s">
        <v>127</v>
      </c>
    </row>
    <row r="12" ht="15" customHeight="1">
      <c r="B12" s="93"/>
    </row>
    <row r="13" spans="2:3" ht="15" customHeight="1">
      <c r="B13" s="91">
        <v>2</v>
      </c>
      <c r="C13" s="89" t="s">
        <v>126</v>
      </c>
    </row>
    <row r="14" spans="2:3" ht="15" customHeight="1">
      <c r="B14" s="93"/>
      <c r="C14" s="111" t="s">
        <v>125</v>
      </c>
    </row>
    <row r="15" spans="2:3" ht="15" customHeight="1">
      <c r="B15" s="93"/>
      <c r="C15" s="111" t="s">
        <v>124</v>
      </c>
    </row>
    <row r="16" spans="2:3" ht="15" customHeight="1">
      <c r="B16" s="93"/>
      <c r="C16" s="89" t="s">
        <v>123</v>
      </c>
    </row>
    <row r="17" spans="2:3" ht="15" customHeight="1">
      <c r="B17" s="93"/>
      <c r="C17" s="89" t="s">
        <v>122</v>
      </c>
    </row>
    <row r="18" spans="2:3" ht="15" customHeight="1">
      <c r="B18" s="93"/>
      <c r="C18" s="89" t="s">
        <v>121</v>
      </c>
    </row>
    <row r="19" spans="2:3" ht="15" customHeight="1">
      <c r="B19" s="93"/>
      <c r="C19" s="89" t="s">
        <v>131</v>
      </c>
    </row>
    <row r="20" ht="15" customHeight="1">
      <c r="B20" s="93"/>
    </row>
    <row r="21" spans="2:3" ht="15" customHeight="1">
      <c r="B21" s="91">
        <v>3</v>
      </c>
      <c r="C21" s="89" t="s">
        <v>135</v>
      </c>
    </row>
    <row r="22" ht="15" customHeight="1">
      <c r="B22" s="93"/>
    </row>
    <row r="23" spans="2:10" ht="15" customHeight="1">
      <c r="B23" s="91">
        <v>4</v>
      </c>
      <c r="C23" s="89" t="s">
        <v>136</v>
      </c>
      <c r="H23" s="88"/>
      <c r="I23" s="88"/>
      <c r="J23" s="88"/>
    </row>
    <row r="24" spans="2:10" ht="15" customHeight="1">
      <c r="B24" s="93"/>
      <c r="C24" s="89" t="s">
        <v>137</v>
      </c>
      <c r="H24" s="88"/>
      <c r="I24" s="88"/>
      <c r="J24" s="88"/>
    </row>
    <row r="25" spans="3:10" ht="15" customHeight="1">
      <c r="C25" s="89" t="s">
        <v>138</v>
      </c>
      <c r="H25" s="88"/>
      <c r="I25" s="88"/>
      <c r="J25" s="88"/>
    </row>
    <row r="26" spans="8:10" ht="15" customHeight="1">
      <c r="H26" s="88"/>
      <c r="I26" s="88"/>
      <c r="J26" s="88"/>
    </row>
    <row r="27" spans="2:3" ht="15" customHeight="1">
      <c r="B27" s="91">
        <v>5</v>
      </c>
      <c r="C27" s="89" t="s">
        <v>139</v>
      </c>
    </row>
    <row r="28" spans="3:10" ht="15" customHeight="1">
      <c r="C28" s="89" t="s">
        <v>140</v>
      </c>
      <c r="H28" s="88"/>
      <c r="I28" s="88"/>
      <c r="J28" s="88"/>
    </row>
    <row r="29" spans="8:10" ht="15" customHeight="1">
      <c r="H29" s="88"/>
      <c r="I29" s="88"/>
      <c r="J29" s="88"/>
    </row>
    <row r="30" spans="2:10" ht="15" customHeight="1">
      <c r="B30" s="91">
        <v>6</v>
      </c>
      <c r="C30" s="89" t="s">
        <v>141</v>
      </c>
      <c r="H30" s="88"/>
      <c r="I30" s="88"/>
      <c r="J30" s="88"/>
    </row>
    <row r="31" spans="3:10" ht="15" customHeight="1">
      <c r="C31" s="112"/>
      <c r="D31" s="89" t="s">
        <v>142</v>
      </c>
      <c r="H31" s="88"/>
      <c r="I31" s="88"/>
      <c r="J31" s="88"/>
    </row>
    <row r="32" ht="15" customHeight="1">
      <c r="C32" s="94"/>
    </row>
    <row r="33" spans="8:10" ht="15" customHeight="1">
      <c r="H33" s="88"/>
      <c r="I33" s="88"/>
      <c r="J33" s="88"/>
    </row>
    <row r="34" spans="2:10" ht="15" customHeight="1">
      <c r="B34" s="91">
        <v>7</v>
      </c>
      <c r="C34" s="89" t="s">
        <v>143</v>
      </c>
      <c r="H34" s="88"/>
      <c r="I34" s="88"/>
      <c r="J34" s="88"/>
    </row>
    <row r="35" spans="2:10" ht="15" customHeight="1">
      <c r="B35" s="93"/>
      <c r="C35" s="119" t="s">
        <v>144</v>
      </c>
      <c r="D35" s="119"/>
      <c r="E35" s="119"/>
      <c r="F35" s="119"/>
      <c r="G35" s="119"/>
      <c r="H35" s="88"/>
      <c r="I35" s="88"/>
      <c r="J35" s="88"/>
    </row>
    <row r="36" spans="2:10" ht="33" customHeight="1">
      <c r="B36" s="93"/>
      <c r="C36" s="120" t="s">
        <v>145</v>
      </c>
      <c r="D36" s="120"/>
      <c r="E36" s="120"/>
      <c r="F36" s="120"/>
      <c r="G36" s="120"/>
      <c r="H36" s="88"/>
      <c r="I36" s="88"/>
      <c r="J36" s="88"/>
    </row>
    <row r="37" spans="2:10" ht="15" customHeight="1">
      <c r="B37" s="93"/>
      <c r="C37" s="89" t="s">
        <v>146</v>
      </c>
      <c r="H37" s="88"/>
      <c r="I37" s="88"/>
      <c r="J37" s="88"/>
    </row>
    <row r="38" spans="2:10" ht="15" customHeight="1">
      <c r="B38" s="93"/>
      <c r="C38" s="89" t="s">
        <v>147</v>
      </c>
      <c r="H38" s="88"/>
      <c r="I38" s="88"/>
      <c r="J38" s="88"/>
    </row>
    <row r="39" spans="2:10" ht="15" customHeight="1">
      <c r="B39" s="93"/>
      <c r="C39" s="92"/>
      <c r="D39" s="92"/>
      <c r="E39" s="92"/>
      <c r="F39" s="92"/>
      <c r="G39" s="92"/>
      <c r="H39" s="88"/>
      <c r="I39" s="88"/>
      <c r="J39" s="88"/>
    </row>
    <row r="40" spans="2:3" ht="15" customHeight="1">
      <c r="B40" s="91">
        <v>8</v>
      </c>
      <c r="C40" s="89" t="s">
        <v>120</v>
      </c>
    </row>
    <row r="41" ht="15" customHeight="1">
      <c r="C41" s="89" t="s">
        <v>119</v>
      </c>
    </row>
    <row r="42" spans="3:10" ht="15" customHeight="1">
      <c r="C42" s="89" t="s">
        <v>118</v>
      </c>
      <c r="J42" s="88"/>
    </row>
    <row r="43" ht="15" customHeight="1">
      <c r="J43" s="88"/>
    </row>
    <row r="44" spans="2:10" ht="15" customHeight="1">
      <c r="B44" s="91">
        <v>9</v>
      </c>
      <c r="C44" s="89" t="s">
        <v>117</v>
      </c>
      <c r="J44" s="88"/>
    </row>
    <row r="45" spans="3:7" ht="15" customHeight="1">
      <c r="C45" s="89" t="s">
        <v>116</v>
      </c>
      <c r="D45" s="88"/>
      <c r="E45" s="88"/>
      <c r="F45" s="88"/>
      <c r="G45" s="88"/>
    </row>
    <row r="47" spans="2:3" ht="15" customHeight="1">
      <c r="B47" s="91">
        <v>10</v>
      </c>
      <c r="C47" s="89" t="s">
        <v>132</v>
      </c>
    </row>
    <row r="48" ht="15" customHeight="1">
      <c r="C48" s="89" t="s">
        <v>133</v>
      </c>
    </row>
    <row r="49" spans="8:10" ht="15" customHeight="1">
      <c r="H49" s="88"/>
      <c r="I49" s="88"/>
      <c r="J49" s="88"/>
    </row>
    <row r="50" spans="8:10" ht="15" customHeight="1">
      <c r="H50" s="88"/>
      <c r="I50" s="88"/>
      <c r="J50" s="88"/>
    </row>
    <row r="51" spans="8:10" ht="15" customHeight="1">
      <c r="H51" s="88"/>
      <c r="I51" s="88"/>
      <c r="J51" s="88"/>
    </row>
  </sheetData>
  <sheetProtection selectLockedCells="1" selectUnlockedCells="1"/>
  <mergeCells count="4">
    <mergeCell ref="B6:G6"/>
    <mergeCell ref="B8:G8"/>
    <mergeCell ref="C35:G35"/>
    <mergeCell ref="C36:G36"/>
  </mergeCells>
  <hyperlinks>
    <hyperlink ref="C37" r:id="rId1" display="gunmajhs-tt@yahoo.co.jp"/>
    <hyperlink ref="C38" r:id="rId2" display="matchmatsumura@yahoo.co.jp"/>
  </hyperlinks>
  <printOptions/>
  <pageMargins left="0.5905511811023623" right="0.7874015748031497" top="0.5905511811023623" bottom="0.5905511811023623" header="0.5118110236220472" footer="0.5118110236220472"/>
  <pageSetup fitToHeight="1" fitToWidth="1" horizontalDpi="300" verticalDpi="300" orientation="portrait" paperSize="9" r:id="rId3"/>
  <headerFooter alignWithMargins="0">
    <oddHeader>&amp;R県中体連卓球部・大会申込手順</oddHeader>
    <oddFooter>&amp;L県中体連卓球部・大会申込手順</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3"/>
  <sheetViews>
    <sheetView showGridLines="0" tabSelected="1" zoomScalePageLayoutView="0" workbookViewId="0" topLeftCell="B12">
      <selection activeCell="C3" sqref="C3"/>
    </sheetView>
  </sheetViews>
  <sheetFormatPr defaultColWidth="9.00390625" defaultRowHeight="24" customHeight="1"/>
  <cols>
    <col min="1" max="1" width="3.375" style="23" hidden="1" customWidth="1"/>
    <col min="2" max="2" width="13.125" style="23" customWidth="1"/>
    <col min="3" max="3" width="24.625" style="54" customWidth="1"/>
    <col min="4" max="7" width="5.125" style="23" customWidth="1"/>
    <col min="8" max="8" width="3.625" style="55" customWidth="1"/>
    <col min="9" max="9" width="5.25390625" style="55" hidden="1" customWidth="1"/>
    <col min="10" max="10" width="13.125" style="23" customWidth="1"/>
    <col min="11" max="11" width="24.625" style="54" customWidth="1"/>
    <col min="12" max="12" width="5.125" style="54" customWidth="1"/>
    <col min="13" max="14" width="5.125" style="54" hidden="1" customWidth="1"/>
    <col min="15" max="15" width="5.125" style="23" hidden="1" customWidth="1"/>
    <col min="16" max="16384" width="9.00390625" style="23" customWidth="1"/>
  </cols>
  <sheetData>
    <row r="1" spans="2:15" s="22" customFormat="1" ht="24" customHeight="1">
      <c r="B1" s="138" t="s">
        <v>30</v>
      </c>
      <c r="C1" s="138"/>
      <c r="D1" s="139"/>
      <c r="E1" s="139"/>
      <c r="F1" s="139"/>
      <c r="G1" s="139"/>
      <c r="H1" s="139"/>
      <c r="I1" s="56"/>
      <c r="J1" s="139" t="s">
        <v>20</v>
      </c>
      <c r="K1" s="139"/>
      <c r="L1" s="139"/>
      <c r="M1" s="139"/>
      <c r="N1" s="139"/>
      <c r="O1" s="139"/>
    </row>
    <row r="2" spans="1:15" ht="24" customHeight="1">
      <c r="A2" s="23">
        <v>1</v>
      </c>
      <c r="B2" s="24" t="s">
        <v>40</v>
      </c>
      <c r="C2" s="11"/>
      <c r="D2" s="25"/>
      <c r="E2" s="26"/>
      <c r="F2" s="26"/>
      <c r="G2" s="26"/>
      <c r="H2" s="26"/>
      <c r="I2" s="55">
        <v>1</v>
      </c>
      <c r="J2" s="27" t="s">
        <v>40</v>
      </c>
      <c r="K2" s="58">
        <v>42840</v>
      </c>
      <c r="L2" s="28"/>
      <c r="M2" s="29"/>
      <c r="N2" s="29"/>
      <c r="O2" s="30"/>
    </row>
    <row r="3" spans="1:15" ht="24" customHeight="1">
      <c r="A3" s="23">
        <v>2</v>
      </c>
      <c r="B3" s="31" t="s">
        <v>25</v>
      </c>
      <c r="C3" s="21">
        <v>3</v>
      </c>
      <c r="D3" s="32"/>
      <c r="E3" s="32"/>
      <c r="F3" s="32"/>
      <c r="G3" s="32"/>
      <c r="H3" s="32"/>
      <c r="I3" s="55">
        <v>2</v>
      </c>
      <c r="J3" s="27" t="str">
        <f aca="true" t="shared" si="0" ref="J3:J28">B3</f>
        <v>開催年度</v>
      </c>
      <c r="K3" s="34">
        <v>29</v>
      </c>
      <c r="L3" s="35"/>
      <c r="M3" s="30"/>
      <c r="N3" s="30"/>
      <c r="O3" s="30"/>
    </row>
    <row r="4" spans="1:15" ht="24" customHeight="1">
      <c r="A4" s="23">
        <v>3</v>
      </c>
      <c r="B4" s="36" t="s">
        <v>29</v>
      </c>
      <c r="C4" s="7" t="s">
        <v>148</v>
      </c>
      <c r="D4" s="37"/>
      <c r="E4" s="38"/>
      <c r="F4" s="38"/>
      <c r="G4" s="38"/>
      <c r="H4" s="33"/>
      <c r="I4" s="55">
        <v>3</v>
      </c>
      <c r="J4" s="39" t="str">
        <f t="shared" si="0"/>
        <v>大会名</v>
      </c>
      <c r="K4" s="40" t="s">
        <v>65</v>
      </c>
      <c r="L4" s="41"/>
      <c r="M4" s="42"/>
      <c r="N4" s="42"/>
      <c r="O4" s="43"/>
    </row>
    <row r="5" spans="1:15" ht="24" customHeight="1">
      <c r="A5" s="23">
        <v>4</v>
      </c>
      <c r="B5" s="44" t="s">
        <v>14</v>
      </c>
      <c r="C5" s="8"/>
      <c r="D5" s="33"/>
      <c r="E5" s="33"/>
      <c r="F5" s="33"/>
      <c r="G5" s="33"/>
      <c r="H5" s="33"/>
      <c r="I5" s="55">
        <v>4</v>
      </c>
      <c r="J5" s="39" t="str">
        <f t="shared" si="0"/>
        <v>男女の別</v>
      </c>
      <c r="K5" s="45" t="s">
        <v>21</v>
      </c>
      <c r="L5" s="46"/>
      <c r="M5" s="43"/>
      <c r="N5" s="43"/>
      <c r="O5" s="47"/>
    </row>
    <row r="6" spans="1:15" ht="24" customHeight="1" hidden="1">
      <c r="A6" s="23">
        <v>5</v>
      </c>
      <c r="B6" s="24" t="s">
        <v>38</v>
      </c>
      <c r="C6" s="7"/>
      <c r="D6" s="33"/>
      <c r="E6" s="33"/>
      <c r="F6" s="33"/>
      <c r="G6" s="33"/>
      <c r="H6" s="33"/>
      <c r="I6" s="55">
        <v>5</v>
      </c>
      <c r="J6" s="39" t="str">
        <f t="shared" si="0"/>
        <v>郡市名　　　　(中体連組織名)</v>
      </c>
      <c r="K6" s="40" t="s">
        <v>24</v>
      </c>
      <c r="L6" s="41"/>
      <c r="M6" s="42"/>
      <c r="N6" s="42"/>
      <c r="O6" s="47"/>
    </row>
    <row r="7" spans="1:15" ht="24" customHeight="1">
      <c r="A7" s="23">
        <v>6</v>
      </c>
      <c r="B7" s="24" t="s">
        <v>22</v>
      </c>
      <c r="C7" s="7"/>
      <c r="D7" s="48" t="str">
        <f>IF(RIGHT(C7,1)="県","立　",IF(RIGHT(C7,1)="市","立　",IF(RIGHT(C7,1)="町","立　",IF(RIGHT(C7,1)="村","立　","　"))))</f>
        <v>　</v>
      </c>
      <c r="E7" s="48"/>
      <c r="F7" s="48"/>
      <c r="G7" s="48"/>
      <c r="H7" s="33"/>
      <c r="I7" s="55">
        <v>6</v>
      </c>
      <c r="J7" s="39" t="str">
        <f t="shared" si="0"/>
        <v>学校設立団体名</v>
      </c>
      <c r="K7" s="49" t="s">
        <v>77</v>
      </c>
      <c r="L7" s="57" t="str">
        <f>IF(RIGHT(K7,1)="県","立　",IF(RIGHT(K7,1)="市","立　",IF(RIGHT(K7,1)="町","立　",IF(RIGHT(K7,1)="村","立　","　"))))</f>
        <v>立　</v>
      </c>
      <c r="M7" s="43"/>
      <c r="N7" s="43"/>
      <c r="O7" s="47"/>
    </row>
    <row r="8" spans="1:15" ht="24" customHeight="1">
      <c r="A8" s="23">
        <v>7</v>
      </c>
      <c r="B8" s="36" t="s">
        <v>15</v>
      </c>
      <c r="C8" s="7"/>
      <c r="D8" s="33"/>
      <c r="E8" s="33"/>
      <c r="F8" s="33"/>
      <c r="G8" s="33"/>
      <c r="H8" s="33"/>
      <c r="I8" s="55">
        <v>7</v>
      </c>
      <c r="J8" s="39" t="str">
        <f t="shared" si="0"/>
        <v>中学校名</v>
      </c>
      <c r="K8" s="49" t="s">
        <v>78</v>
      </c>
      <c r="L8" s="46"/>
      <c r="M8" s="43"/>
      <c r="N8" s="43"/>
      <c r="O8" s="47"/>
    </row>
    <row r="9" spans="1:15" ht="24" customHeight="1">
      <c r="A9" s="23">
        <v>8</v>
      </c>
      <c r="B9" s="36" t="s">
        <v>16</v>
      </c>
      <c r="C9" s="7"/>
      <c r="D9" s="33"/>
      <c r="E9" s="33"/>
      <c r="F9" s="33"/>
      <c r="G9" s="33"/>
      <c r="H9" s="33"/>
      <c r="I9" s="55">
        <v>8</v>
      </c>
      <c r="J9" s="39" t="str">
        <f t="shared" si="0"/>
        <v>学校長名</v>
      </c>
      <c r="K9" s="49" t="s">
        <v>79</v>
      </c>
      <c r="L9" s="46"/>
      <c r="M9" s="43"/>
      <c r="N9" s="43"/>
      <c r="O9" s="47"/>
    </row>
    <row r="10" spans="1:15" ht="24" customHeight="1">
      <c r="A10" s="23">
        <v>9</v>
      </c>
      <c r="B10" s="24" t="s">
        <v>23</v>
      </c>
      <c r="C10" s="76"/>
      <c r="D10" s="33"/>
      <c r="E10" s="33"/>
      <c r="F10" s="33"/>
      <c r="G10" s="33"/>
      <c r="H10" s="33"/>
      <c r="I10" s="55">
        <v>9</v>
      </c>
      <c r="J10" s="39" t="str">
        <f t="shared" si="0"/>
        <v>学校郵便番号</v>
      </c>
      <c r="K10" s="49" t="s">
        <v>80</v>
      </c>
      <c r="L10" s="46"/>
      <c r="M10" s="43"/>
      <c r="N10" s="43"/>
      <c r="O10" s="47"/>
    </row>
    <row r="11" spans="1:15" ht="24" customHeight="1">
      <c r="A11" s="23">
        <v>10</v>
      </c>
      <c r="B11" s="24" t="s">
        <v>39</v>
      </c>
      <c r="C11" s="7"/>
      <c r="D11" s="33"/>
      <c r="E11" s="33"/>
      <c r="F11" s="33"/>
      <c r="G11" s="33"/>
      <c r="H11" s="33"/>
      <c r="I11" s="55">
        <v>10</v>
      </c>
      <c r="J11" s="39" t="str">
        <f t="shared" si="0"/>
        <v>学校住所１(区・郡・市名)</v>
      </c>
      <c r="K11" s="49" t="s">
        <v>77</v>
      </c>
      <c r="L11" s="46"/>
      <c r="M11" s="43"/>
      <c r="N11" s="43"/>
      <c r="O11" s="47"/>
    </row>
    <row r="12" spans="1:15" ht="24" customHeight="1">
      <c r="A12" s="23">
        <v>11</v>
      </c>
      <c r="B12" s="24" t="s">
        <v>17</v>
      </c>
      <c r="C12" s="7"/>
      <c r="D12" s="33"/>
      <c r="E12" s="33"/>
      <c r="F12" s="33"/>
      <c r="G12" s="33"/>
      <c r="H12" s="33"/>
      <c r="I12" s="55">
        <v>11</v>
      </c>
      <c r="J12" s="39" t="str">
        <f t="shared" si="0"/>
        <v>学校住所２
（上記以降）</v>
      </c>
      <c r="K12" s="49" t="s">
        <v>81</v>
      </c>
      <c r="L12" s="46"/>
      <c r="M12" s="43"/>
      <c r="N12" s="43"/>
      <c r="O12" s="50"/>
    </row>
    <row r="13" spans="1:15" ht="24" customHeight="1">
      <c r="A13" s="23">
        <v>12</v>
      </c>
      <c r="B13" s="36" t="s">
        <v>18</v>
      </c>
      <c r="C13" s="7"/>
      <c r="D13" s="33"/>
      <c r="E13" s="33"/>
      <c r="F13" s="33"/>
      <c r="G13" s="33"/>
      <c r="H13" s="33"/>
      <c r="I13" s="55">
        <v>12</v>
      </c>
      <c r="J13" s="39" t="str">
        <f t="shared" si="0"/>
        <v>学校電話番号</v>
      </c>
      <c r="K13" s="49" t="s">
        <v>83</v>
      </c>
      <c r="L13" s="46"/>
      <c r="M13" s="43"/>
      <c r="N13" s="43"/>
      <c r="O13" s="47"/>
    </row>
    <row r="14" spans="1:15" ht="24" customHeight="1">
      <c r="A14" s="23">
        <v>13</v>
      </c>
      <c r="B14" s="36" t="s">
        <v>19</v>
      </c>
      <c r="C14" s="7"/>
      <c r="D14" s="33"/>
      <c r="E14" s="33"/>
      <c r="F14" s="33"/>
      <c r="G14" s="33"/>
      <c r="H14" s="33"/>
      <c r="I14" s="55">
        <v>13</v>
      </c>
      <c r="J14" s="39" t="str">
        <f t="shared" si="0"/>
        <v>学校ＦＡＸ</v>
      </c>
      <c r="K14" s="49" t="s">
        <v>82</v>
      </c>
      <c r="L14" s="46"/>
      <c r="M14" s="43"/>
      <c r="N14" s="43"/>
      <c r="O14" s="47"/>
    </row>
    <row r="15" spans="1:15" ht="24" customHeight="1">
      <c r="A15" s="23">
        <v>14</v>
      </c>
      <c r="B15" s="36" t="s">
        <v>2</v>
      </c>
      <c r="C15" s="7"/>
      <c r="D15" s="37"/>
      <c r="E15" s="38"/>
      <c r="F15" s="38"/>
      <c r="G15" s="38"/>
      <c r="H15" s="33"/>
      <c r="I15" s="55">
        <v>14</v>
      </c>
      <c r="J15" s="39" t="str">
        <f t="shared" si="0"/>
        <v>監督名</v>
      </c>
      <c r="K15" s="49" t="s">
        <v>84</v>
      </c>
      <c r="L15" s="46"/>
      <c r="M15" s="43"/>
      <c r="N15" s="43"/>
      <c r="O15" s="43"/>
    </row>
    <row r="16" spans="1:15" ht="24" customHeight="1" hidden="1">
      <c r="A16" s="23">
        <v>15</v>
      </c>
      <c r="B16" s="36" t="s">
        <v>57</v>
      </c>
      <c r="C16" s="7"/>
      <c r="D16" s="37"/>
      <c r="E16" s="38"/>
      <c r="F16" s="38"/>
      <c r="G16" s="38"/>
      <c r="H16" s="33"/>
      <c r="I16" s="55">
        <v>15</v>
      </c>
      <c r="J16" s="39" t="str">
        <f t="shared" si="0"/>
        <v>団体予選順位</v>
      </c>
      <c r="K16" s="45">
        <v>1</v>
      </c>
      <c r="L16" s="46"/>
      <c r="M16" s="43"/>
      <c r="N16" s="43"/>
      <c r="O16" s="43"/>
    </row>
    <row r="17" spans="1:15" ht="24" customHeight="1">
      <c r="A17" s="23">
        <v>16</v>
      </c>
      <c r="B17" s="36" t="s">
        <v>49</v>
      </c>
      <c r="C17" s="59" t="s">
        <v>7</v>
      </c>
      <c r="D17" s="36" t="s">
        <v>8</v>
      </c>
      <c r="E17" s="38"/>
      <c r="F17" s="38"/>
      <c r="G17" s="38"/>
      <c r="H17" s="33"/>
      <c r="I17" s="55">
        <v>16</v>
      </c>
      <c r="J17" s="39" t="str">
        <f t="shared" si="0"/>
        <v>学校対抗選手</v>
      </c>
      <c r="K17" s="39" t="str">
        <f>C17</f>
        <v>氏名</v>
      </c>
      <c r="L17" s="27" t="str">
        <f>D17</f>
        <v>学年</v>
      </c>
      <c r="M17" s="43"/>
      <c r="N17" s="43"/>
      <c r="O17" s="43"/>
    </row>
    <row r="18" spans="1:15" ht="24" customHeight="1">
      <c r="A18" s="23">
        <v>17</v>
      </c>
      <c r="B18" s="36" t="s">
        <v>3</v>
      </c>
      <c r="C18" s="7"/>
      <c r="D18" s="61"/>
      <c r="E18" s="38"/>
      <c r="F18" s="38"/>
      <c r="G18" s="38"/>
      <c r="H18" s="33"/>
      <c r="I18" s="55">
        <v>17</v>
      </c>
      <c r="J18" s="39" t="str">
        <f t="shared" si="0"/>
        <v>主将</v>
      </c>
      <c r="K18" s="49" t="s">
        <v>85</v>
      </c>
      <c r="L18" s="49">
        <v>3</v>
      </c>
      <c r="M18" s="43"/>
      <c r="N18" s="43"/>
      <c r="O18" s="43"/>
    </row>
    <row r="19" spans="1:15" ht="24" customHeight="1">
      <c r="A19" s="23">
        <v>18</v>
      </c>
      <c r="B19" s="52" t="s">
        <v>4</v>
      </c>
      <c r="C19" s="7"/>
      <c r="D19" s="61"/>
      <c r="E19" s="38"/>
      <c r="F19" s="38"/>
      <c r="G19" s="38"/>
      <c r="H19" s="33"/>
      <c r="I19" s="55">
        <v>18</v>
      </c>
      <c r="J19" s="39" t="str">
        <f t="shared" si="0"/>
        <v>２</v>
      </c>
      <c r="K19" s="49" t="s">
        <v>86</v>
      </c>
      <c r="L19" s="49">
        <v>3</v>
      </c>
      <c r="M19" s="43"/>
      <c r="N19" s="43"/>
      <c r="O19" s="43"/>
    </row>
    <row r="20" spans="1:15" ht="24" customHeight="1">
      <c r="A20" s="23">
        <v>19</v>
      </c>
      <c r="B20" s="52" t="s">
        <v>5</v>
      </c>
      <c r="C20" s="7"/>
      <c r="D20" s="61"/>
      <c r="E20" s="38"/>
      <c r="F20" s="38"/>
      <c r="G20" s="38"/>
      <c r="H20" s="33"/>
      <c r="I20" s="55">
        <v>19</v>
      </c>
      <c r="J20" s="39" t="str">
        <f t="shared" si="0"/>
        <v>３</v>
      </c>
      <c r="K20" s="49" t="s">
        <v>87</v>
      </c>
      <c r="L20" s="49">
        <v>3</v>
      </c>
      <c r="M20" s="43"/>
      <c r="N20" s="43"/>
      <c r="O20" s="43"/>
    </row>
    <row r="21" spans="1:15" ht="24" customHeight="1">
      <c r="A21" s="23">
        <v>20</v>
      </c>
      <c r="B21" s="52" t="s">
        <v>6</v>
      </c>
      <c r="C21" s="7"/>
      <c r="D21" s="61"/>
      <c r="E21" s="38"/>
      <c r="F21" s="38"/>
      <c r="G21" s="38"/>
      <c r="H21" s="33"/>
      <c r="I21" s="55">
        <v>20</v>
      </c>
      <c r="J21" s="39" t="str">
        <f t="shared" si="0"/>
        <v>４</v>
      </c>
      <c r="K21" s="49" t="s">
        <v>88</v>
      </c>
      <c r="L21" s="49">
        <v>2</v>
      </c>
      <c r="M21" s="43"/>
      <c r="N21" s="43"/>
      <c r="O21" s="43"/>
    </row>
    <row r="22" spans="1:15" ht="24" customHeight="1">
      <c r="A22" s="23">
        <v>21</v>
      </c>
      <c r="B22" s="52" t="s">
        <v>10</v>
      </c>
      <c r="C22" s="7"/>
      <c r="D22" s="61"/>
      <c r="E22" s="38"/>
      <c r="F22" s="38"/>
      <c r="G22" s="38"/>
      <c r="H22" s="33"/>
      <c r="I22" s="55">
        <v>21</v>
      </c>
      <c r="J22" s="39" t="str">
        <f t="shared" si="0"/>
        <v>５</v>
      </c>
      <c r="K22" s="49" t="s">
        <v>89</v>
      </c>
      <c r="L22" s="49">
        <v>3</v>
      </c>
      <c r="M22" s="43"/>
      <c r="N22" s="43"/>
      <c r="O22" s="43"/>
    </row>
    <row r="23" spans="1:15" ht="24" customHeight="1">
      <c r="A23" s="23">
        <v>22</v>
      </c>
      <c r="B23" s="52" t="s">
        <v>11</v>
      </c>
      <c r="C23" s="7"/>
      <c r="D23" s="61"/>
      <c r="E23" s="38"/>
      <c r="F23" s="38"/>
      <c r="G23" s="38"/>
      <c r="H23" s="33"/>
      <c r="I23" s="55">
        <v>22</v>
      </c>
      <c r="J23" s="39" t="str">
        <f t="shared" si="0"/>
        <v>６</v>
      </c>
      <c r="K23" s="49" t="s">
        <v>90</v>
      </c>
      <c r="L23" s="49">
        <v>3</v>
      </c>
      <c r="M23" s="43"/>
      <c r="N23" s="43"/>
      <c r="O23" s="43"/>
    </row>
    <row r="24" spans="1:15" ht="24" customHeight="1">
      <c r="A24" s="23">
        <v>23</v>
      </c>
      <c r="B24" s="52" t="s">
        <v>12</v>
      </c>
      <c r="C24" s="7"/>
      <c r="D24" s="61"/>
      <c r="E24" s="38"/>
      <c r="F24" s="38"/>
      <c r="G24" s="38"/>
      <c r="H24" s="33"/>
      <c r="I24" s="55">
        <v>23</v>
      </c>
      <c r="J24" s="39" t="str">
        <f t="shared" si="0"/>
        <v>７</v>
      </c>
      <c r="K24" s="49" t="s">
        <v>91</v>
      </c>
      <c r="L24" s="49">
        <v>3</v>
      </c>
      <c r="M24" s="43"/>
      <c r="N24" s="43"/>
      <c r="O24" s="43"/>
    </row>
    <row r="25" spans="1:15" ht="24" customHeight="1">
      <c r="A25" s="23">
        <v>24</v>
      </c>
      <c r="B25" s="52" t="s">
        <v>13</v>
      </c>
      <c r="C25" s="7"/>
      <c r="D25" s="61"/>
      <c r="E25" s="38"/>
      <c r="F25" s="38"/>
      <c r="G25" s="38"/>
      <c r="H25" s="33"/>
      <c r="I25" s="55">
        <v>24</v>
      </c>
      <c r="J25" s="39" t="str">
        <f t="shared" si="0"/>
        <v>８</v>
      </c>
      <c r="K25" s="49" t="s">
        <v>92</v>
      </c>
      <c r="L25" s="49">
        <v>3</v>
      </c>
      <c r="M25" s="43"/>
      <c r="N25" s="43"/>
      <c r="O25" s="43"/>
    </row>
    <row r="26" spans="1:15" ht="24" customHeight="1">
      <c r="A26" s="23">
        <v>25</v>
      </c>
      <c r="B26" s="52" t="s">
        <v>66</v>
      </c>
      <c r="C26" s="7"/>
      <c r="D26" s="61"/>
      <c r="E26" s="38"/>
      <c r="F26" s="38"/>
      <c r="G26" s="38"/>
      <c r="H26" s="33"/>
      <c r="I26" s="55">
        <v>25</v>
      </c>
      <c r="J26" s="39" t="str">
        <f t="shared" si="0"/>
        <v>９</v>
      </c>
      <c r="K26" s="49" t="s">
        <v>93</v>
      </c>
      <c r="L26" s="49">
        <v>3</v>
      </c>
      <c r="M26" s="43"/>
      <c r="N26" s="43"/>
      <c r="O26" s="43"/>
    </row>
    <row r="27" spans="1:15" ht="24" customHeight="1">
      <c r="A27" s="23">
        <v>26</v>
      </c>
      <c r="B27" s="52" t="s">
        <v>95</v>
      </c>
      <c r="C27" s="7"/>
      <c r="D27" s="63"/>
      <c r="E27" s="38"/>
      <c r="F27" s="38"/>
      <c r="G27" s="38"/>
      <c r="H27" s="33"/>
      <c r="I27" s="55">
        <v>26</v>
      </c>
      <c r="J27" s="39" t="str">
        <f t="shared" si="0"/>
        <v>１０</v>
      </c>
      <c r="K27" s="49" t="s">
        <v>94</v>
      </c>
      <c r="L27" s="66">
        <v>2</v>
      </c>
      <c r="M27" s="43"/>
      <c r="N27" s="43"/>
      <c r="O27" s="43"/>
    </row>
    <row r="28" spans="1:15" ht="24" customHeight="1" hidden="1">
      <c r="A28" s="23">
        <v>27</v>
      </c>
      <c r="B28" s="24" t="s">
        <v>50</v>
      </c>
      <c r="C28" s="7"/>
      <c r="D28" s="36" t="s">
        <v>26</v>
      </c>
      <c r="E28" s="140"/>
      <c r="F28" s="140"/>
      <c r="G28" s="140"/>
      <c r="H28" s="33"/>
      <c r="I28" s="55">
        <v>27</v>
      </c>
      <c r="J28" s="39" t="str">
        <f t="shared" si="0"/>
        <v>学校対抗　　　アドバイザー</v>
      </c>
      <c r="K28" s="49" t="s">
        <v>96</v>
      </c>
      <c r="L28" s="51" t="s">
        <v>26</v>
      </c>
      <c r="M28" s="137" t="s">
        <v>97</v>
      </c>
      <c r="N28" s="137"/>
      <c r="O28" s="137"/>
    </row>
    <row r="29" spans="1:15" ht="24" customHeight="1" hidden="1">
      <c r="A29" s="23">
        <v>28</v>
      </c>
      <c r="B29" s="141" t="s">
        <v>64</v>
      </c>
      <c r="C29" s="142"/>
      <c r="D29" s="36" t="s">
        <v>7</v>
      </c>
      <c r="E29" s="148"/>
      <c r="F29" s="149"/>
      <c r="G29" s="150"/>
      <c r="H29" s="33"/>
      <c r="I29" s="55">
        <v>28</v>
      </c>
      <c r="J29" s="143" t="str">
        <f aca="true" t="shared" si="1" ref="J29:J40">B29</f>
        <v>シングルスの監督が、学校対抗と違う場合にはお書き下さい</v>
      </c>
      <c r="K29" s="144"/>
      <c r="L29" s="51" t="str">
        <f>D29</f>
        <v>氏名</v>
      </c>
      <c r="M29" s="145"/>
      <c r="N29" s="146"/>
      <c r="O29" s="147"/>
    </row>
    <row r="30" spans="1:15" ht="24" customHeight="1">
      <c r="A30" s="23">
        <v>29</v>
      </c>
      <c r="B30" s="24" t="s">
        <v>51</v>
      </c>
      <c r="C30" s="24" t="s">
        <v>7</v>
      </c>
      <c r="D30" s="36" t="s">
        <v>8</v>
      </c>
      <c r="E30" s="77"/>
      <c r="F30" s="77"/>
      <c r="G30" s="77"/>
      <c r="H30" s="38"/>
      <c r="I30" s="55">
        <v>29</v>
      </c>
      <c r="J30" s="39" t="str">
        <f t="shared" si="1"/>
        <v>シングルス　　出場選手</v>
      </c>
      <c r="K30" s="51" t="s">
        <v>7</v>
      </c>
      <c r="L30" s="51" t="s">
        <v>8</v>
      </c>
      <c r="M30"/>
      <c r="N30"/>
      <c r="O30"/>
    </row>
    <row r="31" spans="1:15" ht="24" customHeight="1">
      <c r="A31" s="23">
        <v>30</v>
      </c>
      <c r="B31" s="52" t="s">
        <v>76</v>
      </c>
      <c r="C31" s="9"/>
      <c r="D31" s="9"/>
      <c r="E31" s="77"/>
      <c r="F31" s="77"/>
      <c r="G31" s="77"/>
      <c r="H31" s="38"/>
      <c r="I31" s="55">
        <v>30</v>
      </c>
      <c r="J31" s="39" t="str">
        <f t="shared" si="1"/>
        <v>県推薦出場</v>
      </c>
      <c r="K31" s="49"/>
      <c r="L31" s="49"/>
      <c r="M31"/>
      <c r="N31"/>
      <c r="O31"/>
    </row>
    <row r="32" spans="1:15" ht="24" customHeight="1">
      <c r="A32" s="23">
        <v>31</v>
      </c>
      <c r="B32" s="52" t="s">
        <v>99</v>
      </c>
      <c r="C32" s="9"/>
      <c r="D32" s="9"/>
      <c r="E32" s="77"/>
      <c r="F32" s="77"/>
      <c r="G32" s="77"/>
      <c r="H32" s="38"/>
      <c r="I32" s="55">
        <v>31</v>
      </c>
      <c r="J32" s="39" t="str">
        <f t="shared" si="1"/>
        <v>県推薦出場</v>
      </c>
      <c r="K32" s="49"/>
      <c r="L32" s="49"/>
      <c r="M32"/>
      <c r="N32"/>
      <c r="O32"/>
    </row>
    <row r="33" spans="1:15" ht="24" customHeight="1">
      <c r="A33" s="23">
        <v>32</v>
      </c>
      <c r="B33" s="52" t="s">
        <v>44</v>
      </c>
      <c r="C33" s="9"/>
      <c r="D33" s="9"/>
      <c r="E33" s="77"/>
      <c r="F33" s="77"/>
      <c r="G33" s="77"/>
      <c r="H33" s="38"/>
      <c r="I33" s="55">
        <v>32</v>
      </c>
      <c r="J33" s="39" t="str">
        <f t="shared" si="1"/>
        <v>Ａ</v>
      </c>
      <c r="K33" s="49" t="s">
        <v>85</v>
      </c>
      <c r="L33" s="49">
        <v>3</v>
      </c>
      <c r="M33"/>
      <c r="N33"/>
      <c r="O33"/>
    </row>
    <row r="34" spans="1:15" ht="24" customHeight="1">
      <c r="A34" s="23">
        <v>33</v>
      </c>
      <c r="B34" s="52" t="s">
        <v>100</v>
      </c>
      <c r="C34" s="9"/>
      <c r="D34" s="9"/>
      <c r="E34" s="77"/>
      <c r="F34" s="77"/>
      <c r="G34" s="77"/>
      <c r="H34" s="38"/>
      <c r="I34" s="55">
        <v>33</v>
      </c>
      <c r="J34" s="39" t="str">
        <f t="shared" si="1"/>
        <v>Ｂ</v>
      </c>
      <c r="K34" s="49" t="s">
        <v>86</v>
      </c>
      <c r="L34" s="49">
        <v>3</v>
      </c>
      <c r="M34"/>
      <c r="N34"/>
      <c r="O34"/>
    </row>
    <row r="35" spans="1:15" ht="24" customHeight="1">
      <c r="A35" s="23">
        <v>34</v>
      </c>
      <c r="B35" s="52" t="s">
        <v>69</v>
      </c>
      <c r="C35" s="9"/>
      <c r="D35" s="9"/>
      <c r="E35" s="77"/>
      <c r="F35" s="77"/>
      <c r="G35" s="77"/>
      <c r="H35" s="38"/>
      <c r="I35" s="55">
        <v>34</v>
      </c>
      <c r="J35" s="39" t="str">
        <f t="shared" si="1"/>
        <v>Ｃ</v>
      </c>
      <c r="K35" s="49" t="s">
        <v>87</v>
      </c>
      <c r="L35" s="49">
        <v>3</v>
      </c>
      <c r="M35"/>
      <c r="N35"/>
      <c r="O35"/>
    </row>
    <row r="36" spans="1:15" ht="24" customHeight="1">
      <c r="A36" s="23">
        <v>35</v>
      </c>
      <c r="B36" s="52" t="s">
        <v>45</v>
      </c>
      <c r="C36" s="9"/>
      <c r="D36" s="9"/>
      <c r="E36" s="77"/>
      <c r="F36" s="77"/>
      <c r="G36" s="77"/>
      <c r="H36" s="38"/>
      <c r="I36" s="55">
        <v>35</v>
      </c>
      <c r="J36" s="39" t="str">
        <f t="shared" si="1"/>
        <v>Ｄ</v>
      </c>
      <c r="K36" s="49" t="s">
        <v>88</v>
      </c>
      <c r="L36" s="49">
        <v>2</v>
      </c>
      <c r="M36"/>
      <c r="N36"/>
      <c r="O36"/>
    </row>
    <row r="37" spans="1:15" ht="24" customHeight="1">
      <c r="A37" s="23">
        <v>36</v>
      </c>
      <c r="B37" s="52" t="s">
        <v>101</v>
      </c>
      <c r="C37" s="9"/>
      <c r="D37" s="9"/>
      <c r="E37" s="77"/>
      <c r="F37" s="77"/>
      <c r="G37" s="77"/>
      <c r="H37" s="38"/>
      <c r="I37" s="55">
        <v>36</v>
      </c>
      <c r="J37" s="39" t="str">
        <f t="shared" si="1"/>
        <v>Ｅ</v>
      </c>
      <c r="K37" s="49" t="s">
        <v>89</v>
      </c>
      <c r="L37" s="49">
        <v>3</v>
      </c>
      <c r="M37"/>
      <c r="N37"/>
      <c r="O37"/>
    </row>
    <row r="38" spans="1:15" ht="24" customHeight="1">
      <c r="A38" s="23">
        <v>37</v>
      </c>
      <c r="B38" s="52" t="s">
        <v>102</v>
      </c>
      <c r="C38" s="9"/>
      <c r="D38" s="9"/>
      <c r="E38" s="77"/>
      <c r="F38" s="77"/>
      <c r="G38" s="77"/>
      <c r="H38" s="38"/>
      <c r="I38" s="55">
        <v>37</v>
      </c>
      <c r="J38" s="39" t="str">
        <f t="shared" si="1"/>
        <v>Ｆ</v>
      </c>
      <c r="K38" s="49" t="s">
        <v>90</v>
      </c>
      <c r="L38" s="49">
        <v>3</v>
      </c>
      <c r="M38"/>
      <c r="N38"/>
      <c r="O38"/>
    </row>
    <row r="39" spans="1:15" ht="24" customHeight="1">
      <c r="A39" s="23">
        <v>38</v>
      </c>
      <c r="B39" s="52" t="s">
        <v>103</v>
      </c>
      <c r="C39" s="20"/>
      <c r="D39" s="9"/>
      <c r="E39" s="77"/>
      <c r="F39" s="77"/>
      <c r="G39" s="77"/>
      <c r="H39" s="38"/>
      <c r="J39" s="39" t="str">
        <f t="shared" si="1"/>
        <v>Ｇ</v>
      </c>
      <c r="K39" s="49" t="s">
        <v>91</v>
      </c>
      <c r="L39" s="49">
        <v>3</v>
      </c>
      <c r="M39"/>
      <c r="N39"/>
      <c r="O39"/>
    </row>
    <row r="40" spans="1:15" ht="24" customHeight="1">
      <c r="A40" s="23">
        <v>39</v>
      </c>
      <c r="B40" s="52" t="s">
        <v>74</v>
      </c>
      <c r="C40" s="20"/>
      <c r="D40" s="9"/>
      <c r="E40" s="77"/>
      <c r="F40" s="77"/>
      <c r="G40" s="77"/>
      <c r="H40" s="38"/>
      <c r="J40" s="39" t="str">
        <f t="shared" si="1"/>
        <v>Ｈ</v>
      </c>
      <c r="K40" s="49" t="s">
        <v>92</v>
      </c>
      <c r="L40" s="49">
        <v>3</v>
      </c>
      <c r="M40"/>
      <c r="N40"/>
      <c r="O40"/>
    </row>
    <row r="41" spans="1:15" ht="24" customHeight="1">
      <c r="A41" s="23">
        <v>40</v>
      </c>
      <c r="B41" s="78"/>
      <c r="C41" s="20"/>
      <c r="D41" s="9"/>
      <c r="E41" s="77"/>
      <c r="F41" s="77"/>
      <c r="G41" s="77"/>
      <c r="H41" s="38"/>
      <c r="J41" s="39">
        <v>3</v>
      </c>
      <c r="K41" s="49" t="s">
        <v>93</v>
      </c>
      <c r="L41" s="49">
        <v>3</v>
      </c>
      <c r="M41"/>
      <c r="N41"/>
      <c r="O41"/>
    </row>
    <row r="42" spans="1:15" ht="24" customHeight="1">
      <c r="A42" s="23">
        <v>41</v>
      </c>
      <c r="B42" s="78"/>
      <c r="C42" s="20"/>
      <c r="D42" s="9"/>
      <c r="E42" s="77"/>
      <c r="F42" s="77"/>
      <c r="G42" s="77"/>
      <c r="H42" s="38"/>
      <c r="J42" s="39">
        <v>129</v>
      </c>
      <c r="K42" s="49" t="s">
        <v>94</v>
      </c>
      <c r="L42" s="66">
        <v>2</v>
      </c>
      <c r="M42"/>
      <c r="N42"/>
      <c r="O42"/>
    </row>
    <row r="43" spans="1:15" ht="24" customHeight="1">
      <c r="A43" s="23">
        <v>42</v>
      </c>
      <c r="B43" s="78"/>
      <c r="C43" s="20"/>
      <c r="D43" s="9"/>
      <c r="E43" s="77"/>
      <c r="F43" s="77"/>
      <c r="G43" s="77"/>
      <c r="H43" s="38"/>
      <c r="J43" s="39"/>
      <c r="K43" s="45"/>
      <c r="L43" s="49"/>
      <c r="M43"/>
      <c r="N43"/>
      <c r="O43"/>
    </row>
    <row r="44" spans="1:15" ht="24" customHeight="1">
      <c r="A44" s="23">
        <v>43</v>
      </c>
      <c r="B44" s="78"/>
      <c r="C44" s="20"/>
      <c r="D44" s="9"/>
      <c r="E44" s="77"/>
      <c r="F44" s="77"/>
      <c r="G44" s="77"/>
      <c r="H44" s="38"/>
      <c r="J44" s="39"/>
      <c r="K44" s="45"/>
      <c r="L44" s="49"/>
      <c r="M44"/>
      <c r="N44"/>
      <c r="O44"/>
    </row>
    <row r="45" spans="1:15" ht="24" customHeight="1">
      <c r="A45" s="23">
        <v>44</v>
      </c>
      <c r="B45" s="78"/>
      <c r="C45" s="20"/>
      <c r="D45" s="9"/>
      <c r="E45" s="77"/>
      <c r="F45" s="77"/>
      <c r="G45" s="77"/>
      <c r="H45" s="38"/>
      <c r="J45" s="39"/>
      <c r="K45" s="45"/>
      <c r="L45" s="49"/>
      <c r="M45"/>
      <c r="N45"/>
      <c r="O45"/>
    </row>
    <row r="46" spans="1:15" ht="24" customHeight="1">
      <c r="A46" s="23">
        <v>45</v>
      </c>
      <c r="B46" s="78"/>
      <c r="C46" s="20"/>
      <c r="D46" s="9"/>
      <c r="E46" s="77"/>
      <c r="F46" s="77"/>
      <c r="G46" s="77"/>
      <c r="H46" s="38"/>
      <c r="J46" s="39"/>
      <c r="K46" s="45"/>
      <c r="L46" s="49"/>
      <c r="M46"/>
      <c r="N46"/>
      <c r="O46"/>
    </row>
    <row r="47" spans="1:15" ht="24" customHeight="1">
      <c r="A47" s="23">
        <v>46</v>
      </c>
      <c r="B47" s="78"/>
      <c r="C47" s="20"/>
      <c r="D47" s="9"/>
      <c r="E47" s="77"/>
      <c r="F47" s="77"/>
      <c r="G47" s="77"/>
      <c r="H47" s="38"/>
      <c r="J47" s="39"/>
      <c r="K47" s="45"/>
      <c r="L47" s="49"/>
      <c r="M47"/>
      <c r="N47"/>
      <c r="O47"/>
    </row>
    <row r="48" spans="1:15" ht="24" customHeight="1">
      <c r="A48" s="23">
        <v>47</v>
      </c>
      <c r="B48" s="78"/>
      <c r="C48" s="20"/>
      <c r="D48" s="9"/>
      <c r="E48" s="77"/>
      <c r="F48" s="77"/>
      <c r="G48" s="77"/>
      <c r="H48" s="38"/>
      <c r="J48" s="39"/>
      <c r="K48" s="45"/>
      <c r="L48" s="49"/>
      <c r="M48"/>
      <c r="N48"/>
      <c r="O48"/>
    </row>
    <row r="49" spans="1:15" ht="24" customHeight="1">
      <c r="A49" s="23">
        <v>48</v>
      </c>
      <c r="B49" s="78"/>
      <c r="C49" s="20"/>
      <c r="D49" s="9"/>
      <c r="E49" s="77"/>
      <c r="F49" s="77"/>
      <c r="G49" s="77"/>
      <c r="H49" s="38"/>
      <c r="J49" s="39"/>
      <c r="K49" s="45"/>
      <c r="L49" s="49"/>
      <c r="M49"/>
      <c r="N49"/>
      <c r="O49"/>
    </row>
    <row r="50" spans="1:15" ht="24" customHeight="1">
      <c r="A50" s="23">
        <v>49</v>
      </c>
      <c r="B50" s="78"/>
      <c r="C50" s="20"/>
      <c r="D50" s="9"/>
      <c r="E50" s="77"/>
      <c r="F50" s="77"/>
      <c r="G50" s="77"/>
      <c r="H50" s="38"/>
      <c r="J50" s="39"/>
      <c r="K50" s="45"/>
      <c r="L50" s="49"/>
      <c r="M50"/>
      <c r="N50"/>
      <c r="O50"/>
    </row>
    <row r="51" spans="1:15" ht="24" customHeight="1">
      <c r="A51" s="23">
        <v>50</v>
      </c>
      <c r="B51" s="78"/>
      <c r="C51" s="20"/>
      <c r="D51" s="9"/>
      <c r="E51" s="77"/>
      <c r="F51" s="77"/>
      <c r="G51" s="77"/>
      <c r="H51" s="38"/>
      <c r="J51" s="39"/>
      <c r="K51" s="45"/>
      <c r="L51" s="49"/>
      <c r="M51"/>
      <c r="N51"/>
      <c r="O51"/>
    </row>
    <row r="52" spans="1:15" ht="24" customHeight="1">
      <c r="A52" s="23">
        <v>51</v>
      </c>
      <c r="B52" s="78"/>
      <c r="C52" s="20"/>
      <c r="D52" s="9"/>
      <c r="E52" s="77"/>
      <c r="F52" s="77"/>
      <c r="G52" s="77"/>
      <c r="H52" s="38"/>
      <c r="J52" s="39"/>
      <c r="K52" s="45"/>
      <c r="L52" s="49"/>
      <c r="M52"/>
      <c r="N52"/>
      <c r="O52"/>
    </row>
    <row r="53" spans="1:15" ht="24" customHeight="1">
      <c r="A53" s="23">
        <v>52</v>
      </c>
      <c r="B53" s="78"/>
      <c r="C53" s="20"/>
      <c r="D53" s="9"/>
      <c r="E53" s="77"/>
      <c r="F53" s="77"/>
      <c r="G53" s="77"/>
      <c r="H53" s="38"/>
      <c r="J53" s="39"/>
      <c r="K53" s="45"/>
      <c r="L53" s="49"/>
      <c r="M53"/>
      <c r="N53"/>
      <c r="O53"/>
    </row>
    <row r="54" spans="1:15" ht="24" customHeight="1">
      <c r="A54" s="23">
        <v>53</v>
      </c>
      <c r="B54" s="78"/>
      <c r="C54" s="20"/>
      <c r="D54" s="9"/>
      <c r="E54" s="77"/>
      <c r="F54" s="81"/>
      <c r="G54" s="81"/>
      <c r="H54" s="38"/>
      <c r="J54" s="39"/>
      <c r="K54" s="45"/>
      <c r="L54" s="49"/>
      <c r="M54"/>
      <c r="N54"/>
      <c r="O54"/>
    </row>
    <row r="55" spans="1:15" ht="24" customHeight="1">
      <c r="A55" s="23">
        <v>54</v>
      </c>
      <c r="B55" s="24" t="s">
        <v>52</v>
      </c>
      <c r="C55" s="60" t="s">
        <v>7</v>
      </c>
      <c r="D55" s="62" t="s">
        <v>8</v>
      </c>
      <c r="E55" s="77"/>
      <c r="F55" s="81"/>
      <c r="G55" s="79"/>
      <c r="H55" s="38"/>
      <c r="I55" s="55">
        <v>44</v>
      </c>
      <c r="J55" s="39" t="str">
        <f>B55</f>
        <v>ダブルス　　　出場選手</v>
      </c>
      <c r="K55" s="39" t="str">
        <f>C55</f>
        <v>氏名</v>
      </c>
      <c r="L55" s="68" t="s">
        <v>8</v>
      </c>
      <c r="M55" s="68" t="s">
        <v>27</v>
      </c>
      <c r="N55" s="68" t="s">
        <v>41</v>
      </c>
      <c r="O55" s="64"/>
    </row>
    <row r="56" spans="1:15" ht="24" customHeight="1">
      <c r="A56" s="23">
        <v>55</v>
      </c>
      <c r="B56" s="128" t="s">
        <v>108</v>
      </c>
      <c r="C56" s="20"/>
      <c r="D56" s="9"/>
      <c r="E56" s="77"/>
      <c r="F56" s="81"/>
      <c r="G56" s="79"/>
      <c r="H56" s="38"/>
      <c r="I56" s="55">
        <v>45</v>
      </c>
      <c r="J56" s="127" t="s">
        <v>107</v>
      </c>
      <c r="K56" s="45" t="s">
        <v>85</v>
      </c>
      <c r="L56" s="65">
        <v>3</v>
      </c>
      <c r="M56" s="125"/>
      <c r="N56" s="125"/>
      <c r="O56" s="64"/>
    </row>
    <row r="57" spans="1:15" ht="24" customHeight="1">
      <c r="A57" s="23">
        <v>56</v>
      </c>
      <c r="B57" s="129"/>
      <c r="C57" s="20"/>
      <c r="D57" s="9"/>
      <c r="E57" s="77"/>
      <c r="F57" s="81"/>
      <c r="G57" s="79"/>
      <c r="H57" s="38"/>
      <c r="I57" s="55">
        <v>46</v>
      </c>
      <c r="J57" s="124"/>
      <c r="K57" s="45" t="s">
        <v>86</v>
      </c>
      <c r="L57" s="65">
        <v>3</v>
      </c>
      <c r="M57" s="126"/>
      <c r="N57" s="126"/>
      <c r="O57" s="64"/>
    </row>
    <row r="58" spans="1:15" ht="24" customHeight="1">
      <c r="A58" s="23">
        <v>57</v>
      </c>
      <c r="B58" s="128" t="s">
        <v>109</v>
      </c>
      <c r="C58" s="20"/>
      <c r="D58" s="9"/>
      <c r="E58" s="77"/>
      <c r="F58" s="81"/>
      <c r="G58" s="79"/>
      <c r="H58" s="38"/>
      <c r="I58" s="55">
        <v>47</v>
      </c>
      <c r="J58" s="123" t="s">
        <v>55</v>
      </c>
      <c r="K58" s="45" t="s">
        <v>105</v>
      </c>
      <c r="L58" s="65">
        <v>3</v>
      </c>
      <c r="M58" s="125"/>
      <c r="N58" s="125"/>
      <c r="O58" s="64"/>
    </row>
    <row r="59" spans="1:15" ht="24" customHeight="1">
      <c r="A59" s="23">
        <v>58</v>
      </c>
      <c r="B59" s="129"/>
      <c r="C59" s="20"/>
      <c r="D59" s="9"/>
      <c r="E59" s="77"/>
      <c r="F59" s="81"/>
      <c r="G59" s="79"/>
      <c r="H59" s="38"/>
      <c r="I59" s="55">
        <v>48</v>
      </c>
      <c r="J59" s="124"/>
      <c r="K59" s="45" t="s">
        <v>88</v>
      </c>
      <c r="L59" s="65">
        <v>2</v>
      </c>
      <c r="M59" s="126"/>
      <c r="N59" s="126"/>
      <c r="O59" s="64"/>
    </row>
    <row r="60" spans="1:15" ht="24" customHeight="1">
      <c r="A60" s="23">
        <v>59</v>
      </c>
      <c r="B60" s="128" t="s">
        <v>110</v>
      </c>
      <c r="C60" s="20"/>
      <c r="D60" s="9"/>
      <c r="E60" s="77"/>
      <c r="F60" s="81"/>
      <c r="G60" s="79"/>
      <c r="H60" s="38"/>
      <c r="I60" s="55">
        <v>49</v>
      </c>
      <c r="J60" s="123" t="s">
        <v>56</v>
      </c>
      <c r="K60" s="45" t="s">
        <v>89</v>
      </c>
      <c r="L60" s="65">
        <v>3</v>
      </c>
      <c r="M60" s="125"/>
      <c r="N60" s="125"/>
      <c r="O60" s="64"/>
    </row>
    <row r="61" spans="1:15" ht="24" customHeight="1">
      <c r="A61" s="23">
        <v>60</v>
      </c>
      <c r="B61" s="129"/>
      <c r="C61" s="20"/>
      <c r="D61" s="9"/>
      <c r="E61" s="77"/>
      <c r="F61" s="81"/>
      <c r="G61" s="79"/>
      <c r="H61" s="38"/>
      <c r="I61" s="55">
        <v>50</v>
      </c>
      <c r="J61" s="124"/>
      <c r="K61" s="45" t="s">
        <v>90</v>
      </c>
      <c r="L61" s="65">
        <v>3</v>
      </c>
      <c r="M61" s="126"/>
      <c r="N61" s="126"/>
      <c r="O61" s="64"/>
    </row>
    <row r="62" spans="1:15" ht="24" customHeight="1">
      <c r="A62" s="23">
        <v>61</v>
      </c>
      <c r="B62" s="128" t="s">
        <v>45</v>
      </c>
      <c r="C62" s="20"/>
      <c r="D62" s="9"/>
      <c r="E62" s="77"/>
      <c r="F62" s="81"/>
      <c r="G62" s="79"/>
      <c r="H62" s="38"/>
      <c r="I62" s="55">
        <v>51</v>
      </c>
      <c r="J62" s="123" t="s">
        <v>111</v>
      </c>
      <c r="K62" s="45" t="s">
        <v>91</v>
      </c>
      <c r="L62" s="65">
        <v>3</v>
      </c>
      <c r="M62" s="125"/>
      <c r="N62" s="125"/>
      <c r="O62" s="64"/>
    </row>
    <row r="63" spans="1:15" ht="24" customHeight="1">
      <c r="A63" s="23">
        <v>62</v>
      </c>
      <c r="B63" s="129"/>
      <c r="C63" s="20"/>
      <c r="D63" s="9"/>
      <c r="E63" s="77"/>
      <c r="F63" s="81"/>
      <c r="G63" s="79"/>
      <c r="H63" s="38"/>
      <c r="I63" s="55">
        <v>52</v>
      </c>
      <c r="J63" s="124"/>
      <c r="K63" s="45" t="s">
        <v>92</v>
      </c>
      <c r="L63" s="65">
        <v>3</v>
      </c>
      <c r="M63" s="126"/>
      <c r="N63" s="126"/>
      <c r="O63" s="64"/>
    </row>
    <row r="64" spans="1:15" ht="24" customHeight="1">
      <c r="A64" s="23">
        <v>63</v>
      </c>
      <c r="B64" s="121"/>
      <c r="C64" s="20"/>
      <c r="D64" s="9"/>
      <c r="E64" s="77"/>
      <c r="F64" s="81"/>
      <c r="G64" s="79"/>
      <c r="H64" s="38"/>
      <c r="I64" s="55">
        <v>45</v>
      </c>
      <c r="J64" s="127">
        <v>12</v>
      </c>
      <c r="K64" s="45" t="s">
        <v>93</v>
      </c>
      <c r="L64" s="65">
        <v>3</v>
      </c>
      <c r="M64" s="125"/>
      <c r="N64" s="125"/>
      <c r="O64" s="64"/>
    </row>
    <row r="65" spans="1:15" ht="24" customHeight="1">
      <c r="A65" s="23">
        <v>64</v>
      </c>
      <c r="B65" s="122"/>
      <c r="C65" s="20"/>
      <c r="D65" s="9"/>
      <c r="E65" s="77"/>
      <c r="F65" s="81"/>
      <c r="G65" s="79"/>
      <c r="H65" s="38"/>
      <c r="I65" s="55">
        <v>46</v>
      </c>
      <c r="J65" s="124"/>
      <c r="K65" s="45" t="s">
        <v>94</v>
      </c>
      <c r="L65" s="65">
        <v>2</v>
      </c>
      <c r="M65" s="126"/>
      <c r="N65" s="126"/>
      <c r="O65" s="64"/>
    </row>
    <row r="66" spans="1:15" ht="24" customHeight="1">
      <c r="A66" s="23">
        <v>65</v>
      </c>
      <c r="B66" s="121"/>
      <c r="C66" s="20"/>
      <c r="D66" s="9"/>
      <c r="E66" s="77"/>
      <c r="F66" s="81"/>
      <c r="G66" s="79"/>
      <c r="H66" s="38"/>
      <c r="I66" s="55">
        <v>47</v>
      </c>
      <c r="J66" s="123">
        <v>45</v>
      </c>
      <c r="K66" s="45" t="s">
        <v>53</v>
      </c>
      <c r="L66" s="65">
        <v>3</v>
      </c>
      <c r="M66" s="125"/>
      <c r="N66" s="125"/>
      <c r="O66" s="64"/>
    </row>
    <row r="67" spans="1:15" ht="24" customHeight="1">
      <c r="A67" s="23">
        <v>66</v>
      </c>
      <c r="B67" s="122"/>
      <c r="C67" s="20"/>
      <c r="D67" s="9"/>
      <c r="E67" s="77"/>
      <c r="F67" s="81"/>
      <c r="G67" s="79"/>
      <c r="H67" s="38"/>
      <c r="I67" s="55">
        <v>48</v>
      </c>
      <c r="J67" s="124"/>
      <c r="K67" s="45" t="s">
        <v>54</v>
      </c>
      <c r="L67" s="65">
        <v>1</v>
      </c>
      <c r="M67" s="126"/>
      <c r="N67" s="126"/>
      <c r="O67" s="64"/>
    </row>
    <row r="68" spans="1:15" ht="24" customHeight="1">
      <c r="A68" s="23">
        <v>67</v>
      </c>
      <c r="B68" s="121"/>
      <c r="C68" s="20"/>
      <c r="D68" s="9"/>
      <c r="E68" s="77"/>
      <c r="F68" s="81"/>
      <c r="G68" s="79"/>
      <c r="H68" s="38"/>
      <c r="I68" s="55">
        <v>49</v>
      </c>
      <c r="J68" s="123"/>
      <c r="K68" s="45"/>
      <c r="L68" s="65"/>
      <c r="M68" s="125"/>
      <c r="N68" s="125"/>
      <c r="O68" s="64"/>
    </row>
    <row r="69" spans="1:15" ht="24" customHeight="1">
      <c r="A69" s="23">
        <v>68</v>
      </c>
      <c r="B69" s="122"/>
      <c r="C69" s="20"/>
      <c r="D69" s="9"/>
      <c r="E69" s="77"/>
      <c r="F69" s="81"/>
      <c r="G69" s="79"/>
      <c r="H69" s="38"/>
      <c r="I69" s="55">
        <v>50</v>
      </c>
      <c r="J69" s="124"/>
      <c r="K69" s="45"/>
      <c r="L69" s="65"/>
      <c r="M69" s="126"/>
      <c r="N69" s="126"/>
      <c r="O69" s="64"/>
    </row>
    <row r="70" spans="1:15" ht="24" customHeight="1">
      <c r="A70" s="23">
        <v>69</v>
      </c>
      <c r="B70" s="121"/>
      <c r="C70" s="20"/>
      <c r="D70" s="9"/>
      <c r="E70" s="77"/>
      <c r="F70" s="81"/>
      <c r="G70" s="79"/>
      <c r="H70" s="38"/>
      <c r="J70" s="123"/>
      <c r="K70" s="45"/>
      <c r="L70" s="65"/>
      <c r="M70" s="80"/>
      <c r="N70" s="80"/>
      <c r="O70" s="64"/>
    </row>
    <row r="71" spans="1:15" ht="24" customHeight="1">
      <c r="A71" s="23">
        <v>70</v>
      </c>
      <c r="B71" s="122"/>
      <c r="C71" s="20"/>
      <c r="D71" s="9"/>
      <c r="E71" s="77"/>
      <c r="F71" s="81"/>
      <c r="G71" s="79"/>
      <c r="H71" s="38"/>
      <c r="J71" s="124"/>
      <c r="K71" s="45"/>
      <c r="L71" s="65"/>
      <c r="M71" s="80"/>
      <c r="N71" s="80"/>
      <c r="O71" s="64"/>
    </row>
    <row r="72" spans="1:15" ht="24" customHeight="1">
      <c r="A72" s="23">
        <v>71</v>
      </c>
      <c r="B72" s="121"/>
      <c r="C72" s="20"/>
      <c r="D72" s="9"/>
      <c r="E72" s="77"/>
      <c r="F72" s="81"/>
      <c r="G72" s="79"/>
      <c r="H72" s="38"/>
      <c r="J72" s="123"/>
      <c r="K72" s="45"/>
      <c r="L72" s="65"/>
      <c r="M72" s="80"/>
      <c r="N72" s="80"/>
      <c r="O72" s="64"/>
    </row>
    <row r="73" spans="1:15" ht="24" customHeight="1">
      <c r="A73" s="23">
        <v>72</v>
      </c>
      <c r="B73" s="122"/>
      <c r="C73" s="20"/>
      <c r="D73" s="9"/>
      <c r="E73" s="77"/>
      <c r="F73" s="81"/>
      <c r="G73" s="79"/>
      <c r="H73" s="38"/>
      <c r="J73" s="124"/>
      <c r="K73" s="45"/>
      <c r="L73" s="65"/>
      <c r="M73" s="80"/>
      <c r="N73" s="80"/>
      <c r="O73" s="64"/>
    </row>
    <row r="74" spans="1:15" ht="24" customHeight="1">
      <c r="A74" s="23">
        <v>73</v>
      </c>
      <c r="B74" s="121"/>
      <c r="C74" s="20"/>
      <c r="D74" s="9"/>
      <c r="E74" s="77"/>
      <c r="F74" s="81"/>
      <c r="G74" s="79"/>
      <c r="H74" s="38"/>
      <c r="I74" s="55">
        <v>51</v>
      </c>
      <c r="J74" s="123"/>
      <c r="K74" s="45"/>
      <c r="L74" s="65"/>
      <c r="M74" s="125"/>
      <c r="N74" s="125"/>
      <c r="O74" s="64"/>
    </row>
    <row r="75" spans="1:15" ht="24" customHeight="1">
      <c r="A75" s="23">
        <v>74</v>
      </c>
      <c r="B75" s="122"/>
      <c r="C75" s="20"/>
      <c r="D75" s="9"/>
      <c r="E75" s="77"/>
      <c r="F75" s="81"/>
      <c r="G75" s="79"/>
      <c r="H75" s="38"/>
      <c r="I75" s="55">
        <v>52</v>
      </c>
      <c r="J75" s="124"/>
      <c r="K75" s="45"/>
      <c r="L75" s="65"/>
      <c r="M75" s="126"/>
      <c r="N75" s="126"/>
      <c r="O75" s="64"/>
    </row>
    <row r="76" spans="1:15" ht="24" customHeight="1">
      <c r="A76" s="23">
        <v>75</v>
      </c>
      <c r="B76" s="121"/>
      <c r="C76" s="20"/>
      <c r="D76" s="9"/>
      <c r="E76" s="77"/>
      <c r="F76" s="81"/>
      <c r="G76" s="79"/>
      <c r="H76" s="38"/>
      <c r="I76" s="55">
        <v>51</v>
      </c>
      <c r="J76" s="123"/>
      <c r="K76" s="45"/>
      <c r="L76" s="65"/>
      <c r="M76" s="125"/>
      <c r="N76" s="125"/>
      <c r="O76" s="64"/>
    </row>
    <row r="77" spans="1:15" ht="24" customHeight="1">
      <c r="A77" s="23">
        <v>76</v>
      </c>
      <c r="B77" s="122"/>
      <c r="C77" s="20"/>
      <c r="D77" s="9"/>
      <c r="E77" s="77"/>
      <c r="F77" s="82"/>
      <c r="G77" s="83"/>
      <c r="H77" s="38"/>
      <c r="I77" s="55">
        <v>52</v>
      </c>
      <c r="J77" s="124"/>
      <c r="K77" s="45"/>
      <c r="L77" s="65"/>
      <c r="M77" s="126"/>
      <c r="N77" s="126"/>
      <c r="O77" s="64"/>
    </row>
    <row r="78" spans="1:15" ht="24" customHeight="1">
      <c r="A78" s="23">
        <v>77</v>
      </c>
      <c r="B78" s="121"/>
      <c r="C78" s="20"/>
      <c r="D78" s="9"/>
      <c r="E78" s="77"/>
      <c r="F78" s="81"/>
      <c r="G78" s="79"/>
      <c r="H78" s="38"/>
      <c r="I78" s="55">
        <v>51</v>
      </c>
      <c r="J78" s="123"/>
      <c r="K78" s="45"/>
      <c r="L78" s="65"/>
      <c r="M78" s="125"/>
      <c r="N78" s="125"/>
      <c r="O78" s="64"/>
    </row>
    <row r="79" spans="1:15" ht="24" customHeight="1">
      <c r="A79" s="23">
        <v>78</v>
      </c>
      <c r="B79" s="122"/>
      <c r="C79" s="20"/>
      <c r="D79" s="9"/>
      <c r="E79" s="77"/>
      <c r="F79" s="82"/>
      <c r="G79" s="83"/>
      <c r="H79" s="38"/>
      <c r="I79" s="55">
        <v>52</v>
      </c>
      <c r="J79" s="124"/>
      <c r="K79" s="45"/>
      <c r="L79" s="65"/>
      <c r="M79" s="126"/>
      <c r="N79" s="126"/>
      <c r="O79" s="64"/>
    </row>
    <row r="80" spans="1:15" ht="24" customHeight="1">
      <c r="A80" s="23">
        <v>79</v>
      </c>
      <c r="B80" s="24" t="s">
        <v>98</v>
      </c>
      <c r="C80" s="44" t="s">
        <v>7</v>
      </c>
      <c r="D80" s="130" t="s">
        <v>26</v>
      </c>
      <c r="E80" s="131"/>
      <c r="F80" s="131"/>
      <c r="G80" s="132"/>
      <c r="H80" s="38"/>
      <c r="I80" s="55">
        <v>38</v>
      </c>
      <c r="J80" s="39" t="str">
        <f>B80</f>
        <v>アドバイザー</v>
      </c>
      <c r="K80" s="53" t="str">
        <f>C80</f>
        <v>氏名</v>
      </c>
      <c r="L80" s="136" t="str">
        <f>D80</f>
        <v>職業</v>
      </c>
      <c r="M80" s="136"/>
      <c r="N80" s="136"/>
      <c r="O80" s="136"/>
    </row>
    <row r="81" spans="1:15" ht="24" customHeight="1">
      <c r="A81" s="23">
        <v>80</v>
      </c>
      <c r="B81" s="52" t="s">
        <v>37</v>
      </c>
      <c r="C81" s="20"/>
      <c r="D81" s="133"/>
      <c r="E81" s="134"/>
      <c r="F81" s="134"/>
      <c r="G81" s="135"/>
      <c r="H81" s="38"/>
      <c r="I81" s="55">
        <v>39</v>
      </c>
      <c r="J81" s="39" t="str">
        <f>B81</f>
        <v>１</v>
      </c>
      <c r="K81" s="45" t="s">
        <v>96</v>
      </c>
      <c r="L81" s="137" t="s">
        <v>97</v>
      </c>
      <c r="M81" s="137"/>
      <c r="N81" s="137"/>
      <c r="O81" s="137"/>
    </row>
    <row r="82" spans="1:15" ht="24" customHeight="1">
      <c r="A82" s="23">
        <v>81</v>
      </c>
      <c r="B82" s="52" t="s">
        <v>4</v>
      </c>
      <c r="C82" s="20"/>
      <c r="D82" s="133"/>
      <c r="E82" s="134"/>
      <c r="F82" s="134"/>
      <c r="G82" s="135"/>
      <c r="H82" s="38"/>
      <c r="I82" s="55">
        <v>40</v>
      </c>
      <c r="J82" s="39" t="str">
        <f>B82</f>
        <v>２</v>
      </c>
      <c r="K82" s="45" t="s">
        <v>104</v>
      </c>
      <c r="L82" s="137" t="s">
        <v>97</v>
      </c>
      <c r="M82" s="137"/>
      <c r="N82" s="137"/>
      <c r="O82" s="137"/>
    </row>
    <row r="83" spans="1:15" ht="24" customHeight="1">
      <c r="A83" s="23">
        <v>82</v>
      </c>
      <c r="B83" s="52" t="s">
        <v>5</v>
      </c>
      <c r="C83" s="20"/>
      <c r="D83" s="133"/>
      <c r="E83" s="134"/>
      <c r="F83" s="134"/>
      <c r="G83" s="135"/>
      <c r="H83" s="38"/>
      <c r="I83" s="55">
        <v>41</v>
      </c>
      <c r="J83" s="39" t="str">
        <f>B83</f>
        <v>３</v>
      </c>
      <c r="K83" s="45"/>
      <c r="L83" s="137"/>
      <c r="M83" s="137"/>
      <c r="N83" s="137"/>
      <c r="O83" s="137"/>
    </row>
  </sheetData>
  <sheetProtection selectLockedCells="1"/>
  <mergeCells count="60">
    <mergeCell ref="B1:H1"/>
    <mergeCell ref="J1:O1"/>
    <mergeCell ref="E28:G28"/>
    <mergeCell ref="M28:O28"/>
    <mergeCell ref="B29:C29"/>
    <mergeCell ref="J29:K29"/>
    <mergeCell ref="M29:O29"/>
    <mergeCell ref="E29:G29"/>
    <mergeCell ref="D80:G80"/>
    <mergeCell ref="D81:G81"/>
    <mergeCell ref="D82:G82"/>
    <mergeCell ref="D83:G83"/>
    <mergeCell ref="N78:N79"/>
    <mergeCell ref="L80:O80"/>
    <mergeCell ref="L83:O83"/>
    <mergeCell ref="L82:O82"/>
    <mergeCell ref="L81:O81"/>
    <mergeCell ref="M56:M57"/>
    <mergeCell ref="N56:N57"/>
    <mergeCell ref="B58:B59"/>
    <mergeCell ref="J58:J59"/>
    <mergeCell ref="M58:M59"/>
    <mergeCell ref="N58:N59"/>
    <mergeCell ref="B56:B57"/>
    <mergeCell ref="J56:J57"/>
    <mergeCell ref="M60:M61"/>
    <mergeCell ref="N60:N61"/>
    <mergeCell ref="B62:B63"/>
    <mergeCell ref="J62:J63"/>
    <mergeCell ref="M62:M63"/>
    <mergeCell ref="N62:N63"/>
    <mergeCell ref="B60:B61"/>
    <mergeCell ref="J60:J61"/>
    <mergeCell ref="B66:B67"/>
    <mergeCell ref="J66:J67"/>
    <mergeCell ref="M66:M67"/>
    <mergeCell ref="N66:N67"/>
    <mergeCell ref="B64:B65"/>
    <mergeCell ref="J64:J65"/>
    <mergeCell ref="M64:M65"/>
    <mergeCell ref="N64:N65"/>
    <mergeCell ref="N74:N75"/>
    <mergeCell ref="B76:B77"/>
    <mergeCell ref="J76:J77"/>
    <mergeCell ref="M76:M77"/>
    <mergeCell ref="N76:N77"/>
    <mergeCell ref="B68:B69"/>
    <mergeCell ref="J68:J69"/>
    <mergeCell ref="M68:M69"/>
    <mergeCell ref="N68:N69"/>
    <mergeCell ref="B72:B73"/>
    <mergeCell ref="B70:B71"/>
    <mergeCell ref="J70:J71"/>
    <mergeCell ref="J72:J73"/>
    <mergeCell ref="B78:B79"/>
    <mergeCell ref="J78:J79"/>
    <mergeCell ref="M78:M79"/>
    <mergeCell ref="B74:B75"/>
    <mergeCell ref="J74:J75"/>
    <mergeCell ref="M74:M75"/>
  </mergeCells>
  <dataValidations count="11">
    <dataValidation allowBlank="1" showInputMessage="1" showErrorMessage="1" imeMode="on" sqref="C17:C28 C81:D83 C15 C11:C12 E28:G29 C7:C9 C31:C79"/>
    <dataValidation type="whole" allowBlank="1" showInputMessage="1" showErrorMessage="1" error="入力できるのは、1～3(半角)のみです。" imeMode="off" sqref="D31:D54 D56:D79 L56:L79">
      <formula1>1</formula1>
      <formula2>3</formula2>
    </dataValidation>
    <dataValidation type="whole" allowBlank="1" showInputMessage="1" showErrorMessage="1" error="常識の範囲内での順位を、半角で入力してください。" imeMode="off" sqref="M56:M79">
      <formula1>1</formula1>
      <formula2>16</formula2>
    </dataValidation>
    <dataValidation type="list" allowBlank="1" showInputMessage="1" showErrorMessage="1" imeMode="on" sqref="N56:N79">
      <formula1>"Ａ,Ｂ,Ｃ,Ｄ"</formula1>
    </dataValidation>
    <dataValidation type="list" allowBlank="1" showInputMessage="1" showErrorMessage="1" sqref="C5 K5">
      <formula1>"男子,女子"</formula1>
    </dataValidation>
    <dataValidation type="list" allowBlank="1" showInputMessage="1" showErrorMessage="1" sqref="C4 K4">
      <formula1>"春季大会,総合体育大会,新人大会"</formula1>
    </dataValidation>
    <dataValidation type="list" allowBlank="1" showInputMessage="1" showErrorMessage="1" sqref="C6 K6">
      <formula1>"前橋勢多,高崎,桐生みどり,伊勢崎佐波,太田,館林,渋川北群馬,藤岡多野,富岡甘楽,沼田,安中,利根,吾妻,邑楽"</formula1>
    </dataValidation>
    <dataValidation type="whole" allowBlank="1" showInputMessage="1" showErrorMessage="1" error="入力したような年度はありません。" imeMode="off" sqref="C3">
      <formula1>1</formula1>
      <formula2>64</formula2>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whole" allowBlank="1" showInputMessage="1" showErrorMessage="1" error="常識の範囲内の順位を、半角で入力してください。" imeMode="off" sqref="C16">
      <formula1>1</formula1>
      <formula2>8</formula2>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40" r:id="rId4"/>
  <ignoredErrors>
    <ignoredError sqref="B19:B25 B81:B8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O67"/>
  <sheetViews>
    <sheetView showGridLines="0" showOutlineSymbols="0" zoomScalePageLayoutView="0" workbookViewId="0" topLeftCell="B1">
      <selection activeCell="B4" sqref="B4:O4"/>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22.5" customHeight="1" thickBot="1">
      <c r="B2" s="67" t="str">
        <f>IF(VLOOKUP(4,入力,3)="","男子･女子",VLOOKUP(4,入力,3))</f>
        <v>男子･女子</v>
      </c>
      <c r="J2"/>
      <c r="K2"/>
      <c r="L2"/>
      <c r="M2"/>
      <c r="N2"/>
      <c r="O2"/>
    </row>
    <row r="3" spans="2:15" ht="7.5" customHeight="1">
      <c r="B3" s="5"/>
      <c r="J3" s="5"/>
      <c r="K3" s="5"/>
      <c r="L3" s="5"/>
      <c r="M3" s="5"/>
      <c r="N3" s="5"/>
      <c r="O3" s="5"/>
    </row>
    <row r="4" spans="2:15" s="19" customFormat="1" ht="30" customHeight="1">
      <c r="B4" s="180" t="str">
        <f>IF(AND(VLOOKUP(2,入力,3)="",VLOOKUP(3,入力,3)=""),"令和　　年度伊勢崎市佐波郡中学校　　　　大会卓球大会参加申込書",IF(VLOOKUP(2,入力,3)="","令和　　年度　伊勢崎市佐波郡中学校"&amp;VLOOKUP(3,入力,3)&amp;"卓球大会　参加申込書",IF(VLOOKUP(3,入力,3)="","令和"&amp;VLOOKUP(2,入力,3)&amp;"年度　伊勢崎市佐波郡中学校　　　　大会","令和"&amp;VLOOKUP(2,入力,3)&amp;"年度 伊勢崎市佐波郡中学校"&amp;VLOOKUP(3,入力,3)&amp;"卓球大会　参加申込書")))</f>
        <v>令和3年度 伊勢崎市佐波郡中学校総合体育大会卓球大会　参加申込書</v>
      </c>
      <c r="C4" s="180"/>
      <c r="D4" s="180"/>
      <c r="E4" s="180"/>
      <c r="F4" s="180"/>
      <c r="G4" s="180"/>
      <c r="H4" s="180"/>
      <c r="I4" s="180"/>
      <c r="J4" s="180"/>
      <c r="K4" s="180"/>
      <c r="L4" s="180"/>
      <c r="M4" s="180"/>
      <c r="N4" s="180"/>
      <c r="O4" s="180"/>
    </row>
    <row r="5" spans="2:15" ht="7.5" customHeight="1">
      <c r="B5" s="4"/>
      <c r="C5" s="4"/>
      <c r="D5" s="4"/>
      <c r="E5" s="4"/>
      <c r="F5" s="4"/>
      <c r="G5" s="4"/>
      <c r="H5" s="4"/>
      <c r="I5" s="4"/>
      <c r="J5" s="4"/>
      <c r="K5" s="4"/>
      <c r="L5" s="4"/>
      <c r="M5" s="4"/>
      <c r="N5" s="4"/>
      <c r="O5" s="4"/>
    </row>
    <row r="6" spans="2:15" s="10" customFormat="1" ht="18" customHeight="1">
      <c r="B6" s="71" t="s">
        <v>0</v>
      </c>
      <c r="C6" s="176">
        <f>IF(AND(VLOOKUP(6,入力,3)="",VLOOKUP(7,入力,3)=""),"",IF(VLOOKUP(6,入力,3)="",VLOOKUP(7,入力,3),IF(VLOOKUP(7,入力,3)="",VLOOKUP(6,入力,3)&amp;VLOOKUP(6,入力,4)&amp;"　　　　　　　中学校",VLOOKUP(6,入力,3)&amp;VLOOKUP(6,入力,4)&amp;VLOOKUP(7,入力,3))))</f>
      </c>
      <c r="D6" s="177"/>
      <c r="E6" s="177"/>
      <c r="F6" s="177"/>
      <c r="G6" s="177"/>
      <c r="H6" s="177"/>
      <c r="I6" s="177"/>
      <c r="J6" s="177"/>
      <c r="K6" s="177"/>
      <c r="L6" s="177"/>
      <c r="M6" s="177"/>
      <c r="N6" s="177"/>
      <c r="O6" s="178"/>
    </row>
    <row r="7" spans="2:15" s="10" customFormat="1" ht="18" customHeight="1">
      <c r="B7" s="73" t="s">
        <v>33</v>
      </c>
      <c r="C7" s="181">
        <f>IF(VLOOKUP(8,入力,3)="","",VLOOKUP(8,入力,3))</f>
      </c>
      <c r="D7" s="182"/>
      <c r="E7" s="182"/>
      <c r="F7" s="182"/>
      <c r="G7" s="182"/>
      <c r="H7" s="182"/>
      <c r="I7" s="182"/>
      <c r="J7" s="182"/>
      <c r="K7" s="182"/>
      <c r="L7" s="182"/>
      <c r="M7" s="182"/>
      <c r="N7" s="182"/>
      <c r="O7" s="183"/>
    </row>
    <row r="8" spans="2:15" s="10" customFormat="1" ht="18" customHeight="1">
      <c r="B8" s="73" t="s">
        <v>1</v>
      </c>
      <c r="C8" s="185" t="str">
        <f>IF(VLOOKUP(9,入力,3)="","　〒　　　　　","  〒"&amp;VLOOKUP(9,入力,3)&amp;"  群馬県"&amp;VLOOKUP(10,入力,3)&amp;VLOOKUP(11,入力,3))</f>
        <v>　〒　　　　　</v>
      </c>
      <c r="D8" s="186"/>
      <c r="E8" s="186"/>
      <c r="F8" s="186"/>
      <c r="G8" s="186"/>
      <c r="H8" s="186"/>
      <c r="I8" s="186"/>
      <c r="J8" s="186"/>
      <c r="K8" s="186"/>
      <c r="L8" s="186"/>
      <c r="M8" s="186"/>
      <c r="N8" s="186"/>
      <c r="O8" s="187"/>
    </row>
    <row r="9" spans="2:15" s="10" customFormat="1" ht="18" customHeight="1">
      <c r="B9" s="71" t="s">
        <v>34</v>
      </c>
      <c r="C9" s="176">
        <f>IF(VLOOKUP(12,入力,3)="","",VLOOKUP(12,入力,3))</f>
      </c>
      <c r="D9" s="177"/>
      <c r="E9" s="177"/>
      <c r="F9" s="177"/>
      <c r="G9" s="176" t="s">
        <v>35</v>
      </c>
      <c r="H9" s="177"/>
      <c r="I9" s="177"/>
      <c r="J9" s="177"/>
      <c r="K9" s="178"/>
      <c r="L9" s="177">
        <f>IF(VLOOKUP(13,入力,3)="","",VLOOKUP(13,入力,3))</f>
      </c>
      <c r="M9" s="177"/>
      <c r="N9" s="177"/>
      <c r="O9" s="178"/>
    </row>
    <row r="10" spans="2:15" ht="7.5" customHeight="1">
      <c r="B10" s="4"/>
      <c r="C10" s="4"/>
      <c r="D10" s="4"/>
      <c r="E10" s="4"/>
      <c r="F10" s="4"/>
      <c r="G10" s="4"/>
      <c r="H10" s="4"/>
      <c r="I10" s="4"/>
      <c r="J10" s="4"/>
      <c r="K10" s="4"/>
      <c r="L10" s="4"/>
      <c r="M10" s="4"/>
      <c r="N10" s="4"/>
      <c r="O10" s="4"/>
    </row>
    <row r="11" spans="2:15" ht="15" customHeight="1">
      <c r="B11" s="71" t="s">
        <v>2</v>
      </c>
      <c r="C11" s="189">
        <f>IF(VLOOKUP(14,入力,3)="","","  "&amp;VLOOKUP(14,入力,3))</f>
      </c>
      <c r="D11" s="190"/>
      <c r="E11" s="190"/>
      <c r="F11" s="190"/>
      <c r="G11" s="190"/>
      <c r="H11" s="190"/>
      <c r="I11" s="190"/>
      <c r="J11" s="190"/>
      <c r="K11" s="190"/>
      <c r="L11" s="190"/>
      <c r="M11" s="190"/>
      <c r="N11" s="190"/>
      <c r="O11" s="191"/>
    </row>
    <row r="12" spans="2:15" ht="15" customHeight="1">
      <c r="B12" s="2" t="s">
        <v>36</v>
      </c>
      <c r="C12" s="162" t="s">
        <v>9</v>
      </c>
      <c r="D12" s="162"/>
      <c r="E12" s="162" t="s">
        <v>8</v>
      </c>
      <c r="F12" s="162"/>
      <c r="G12" s="162"/>
      <c r="H12" s="159" t="s">
        <v>58</v>
      </c>
      <c r="I12" s="161"/>
      <c r="J12" s="160"/>
      <c r="K12" s="159" t="s">
        <v>9</v>
      </c>
      <c r="L12" s="161"/>
      <c r="M12" s="160"/>
      <c r="N12" s="159" t="s">
        <v>8</v>
      </c>
      <c r="O12" s="160"/>
    </row>
    <row r="13" spans="2:15" ht="15" customHeight="1">
      <c r="B13" s="2" t="s">
        <v>3</v>
      </c>
      <c r="C13" s="159">
        <f>IF(VLOOKUP(17,入力,3)="","",VLOOKUP(17,入力,3))</f>
      </c>
      <c r="D13" s="160"/>
      <c r="E13" s="159" t="str">
        <f>IF(VLOOKUP(17,入力,4)="","　年",WIDECHAR(VLOOKUP(17,入力,4))&amp;"年")</f>
        <v>　年</v>
      </c>
      <c r="F13" s="161"/>
      <c r="G13" s="160"/>
      <c r="H13" s="163" t="s">
        <v>59</v>
      </c>
      <c r="I13" s="164"/>
      <c r="J13" s="165"/>
      <c r="K13" s="159">
        <f>IF(VLOOKUP(22,入力,3)="","",VLOOKUP(22,入力,3))</f>
      </c>
      <c r="L13" s="161"/>
      <c r="M13" s="160"/>
      <c r="N13" s="159" t="str">
        <f>IF(VLOOKUP(22,入力,4)="","　年",WIDECHAR(VLOOKUP(22,入力,4))&amp;"年")</f>
        <v>　年</v>
      </c>
      <c r="O13" s="160"/>
    </row>
    <row r="14" spans="2:15" ht="15" customHeight="1">
      <c r="B14" s="72" t="s">
        <v>46</v>
      </c>
      <c r="C14" s="159">
        <f>IF(VLOOKUP(18,入力,3)="","",VLOOKUP(18,入力,3))</f>
      </c>
      <c r="D14" s="160"/>
      <c r="E14" s="159" t="str">
        <f>IF(VLOOKUP(18,入力,4)="","　年",WIDECHAR(VLOOKUP(18,入力,4))&amp;"年")</f>
        <v>　年</v>
      </c>
      <c r="F14" s="161"/>
      <c r="G14" s="160"/>
      <c r="H14" s="163" t="s">
        <v>60</v>
      </c>
      <c r="I14" s="164"/>
      <c r="J14" s="165"/>
      <c r="K14" s="159">
        <f>IF(VLOOKUP(23,入力,3)="","",VLOOKUP(23,入力,3))</f>
      </c>
      <c r="L14" s="161"/>
      <c r="M14" s="160"/>
      <c r="N14" s="159" t="str">
        <f>IF(VLOOKUP(23,入力,4)="","　年",WIDECHAR(VLOOKUP(23,入力,4))&amp;"年")</f>
        <v>　年</v>
      </c>
      <c r="O14" s="160"/>
    </row>
    <row r="15" spans="2:15" ht="15" customHeight="1">
      <c r="B15" s="72" t="s">
        <v>47</v>
      </c>
      <c r="C15" s="159">
        <f>IF(VLOOKUP(19,入力,3)="","",VLOOKUP(19,入力,3))</f>
      </c>
      <c r="D15" s="160"/>
      <c r="E15" s="159" t="str">
        <f>IF(VLOOKUP(19,入力,4)="","　年",WIDECHAR(VLOOKUP(19,入力,4))&amp;"年")</f>
        <v>　年</v>
      </c>
      <c r="F15" s="161"/>
      <c r="G15" s="160"/>
      <c r="H15" s="163" t="s">
        <v>61</v>
      </c>
      <c r="I15" s="164"/>
      <c r="J15" s="165"/>
      <c r="K15" s="159">
        <f>IF(VLOOKUP(24,入力,3)="","",VLOOKUP(24,入力,3))</f>
      </c>
      <c r="L15" s="161"/>
      <c r="M15" s="160"/>
      <c r="N15" s="159" t="str">
        <f>IF(VLOOKUP(24,入力,4)="","　年",WIDECHAR(VLOOKUP(24,入力,4))&amp;"年")</f>
        <v>　年</v>
      </c>
      <c r="O15" s="160"/>
    </row>
    <row r="16" spans="2:15" ht="15" customHeight="1">
      <c r="B16" s="72" t="s">
        <v>48</v>
      </c>
      <c r="C16" s="159">
        <f>IF(VLOOKUP(20,入力,3)="","",VLOOKUP(20,入力,3))</f>
      </c>
      <c r="D16" s="160"/>
      <c r="E16" s="159" t="str">
        <f>IF(VLOOKUP(20,入力,4)="","　年",WIDECHAR(VLOOKUP(20,入力,4))&amp;"年")</f>
        <v>　年</v>
      </c>
      <c r="F16" s="161"/>
      <c r="G16" s="160"/>
      <c r="H16" s="163" t="s">
        <v>67</v>
      </c>
      <c r="I16" s="161"/>
      <c r="J16" s="160"/>
      <c r="K16" s="159">
        <f>IF(VLOOKUP(25,入力,3)="","",VLOOKUP(25,入力,3))</f>
      </c>
      <c r="L16" s="161"/>
      <c r="M16" s="160"/>
      <c r="N16" s="159" t="str">
        <f>IF(VLOOKUP(25,入力,4)="","　年",WIDECHAR(VLOOKUP(25,入力,4))&amp;"年")</f>
        <v>　年</v>
      </c>
      <c r="O16" s="160"/>
    </row>
    <row r="17" spans="2:15" ht="15" customHeight="1">
      <c r="B17" s="72" t="s">
        <v>28</v>
      </c>
      <c r="C17" s="159">
        <f>IF(VLOOKUP(21,入力,3)="","",VLOOKUP(21,入力,3))</f>
      </c>
      <c r="D17" s="160"/>
      <c r="E17" s="159" t="str">
        <f>IF(VLOOKUP(21,入力,4)="","　年",WIDECHAR(VLOOKUP(21,入力,4))&amp;"年")</f>
        <v>　年</v>
      </c>
      <c r="F17" s="161"/>
      <c r="G17" s="160"/>
      <c r="H17" s="175">
        <v>10</v>
      </c>
      <c r="I17" s="161"/>
      <c r="J17" s="160"/>
      <c r="K17" s="159">
        <f>IF(VLOOKUP(26,入力,3)="","",VLOOKUP(26,入力,3))</f>
      </c>
      <c r="L17" s="161"/>
      <c r="M17" s="160"/>
      <c r="N17" s="159" t="str">
        <f>IF(VLOOKUP(26,入力,4)="","　年",WIDECHAR(VLOOKUP(26,入力,4))&amp;"年")</f>
        <v>　年</v>
      </c>
      <c r="O17" s="160"/>
    </row>
    <row r="18" spans="2:15" ht="7.5" customHeight="1">
      <c r="B18" s="4"/>
      <c r="C18" s="4"/>
      <c r="D18" s="4"/>
      <c r="E18" s="4"/>
      <c r="F18" s="4"/>
      <c r="G18" s="4"/>
      <c r="H18" s="4"/>
      <c r="I18" s="4"/>
      <c r="J18" s="4"/>
      <c r="K18" s="4"/>
      <c r="L18" s="4"/>
      <c r="M18" s="4"/>
      <c r="N18" s="4"/>
      <c r="O18" s="4"/>
    </row>
    <row r="19" spans="2:15" s="10" customFormat="1" ht="15" customHeight="1">
      <c r="B19" s="71" t="s">
        <v>43</v>
      </c>
      <c r="C19" s="70"/>
      <c r="D19" s="69"/>
      <c r="E19" s="69"/>
      <c r="F19" s="69"/>
      <c r="G19" s="69"/>
      <c r="H19" s="69"/>
      <c r="I19" s="69"/>
      <c r="J19" s="69"/>
      <c r="K19" s="69"/>
      <c r="L19" s="69"/>
      <c r="M19" s="69"/>
      <c r="N19" s="69"/>
      <c r="O19" s="69"/>
    </row>
    <row r="20" spans="2:15" ht="15" customHeight="1">
      <c r="B20" s="2" t="s">
        <v>36</v>
      </c>
      <c r="C20" s="162" t="s">
        <v>9</v>
      </c>
      <c r="D20" s="162"/>
      <c r="E20" s="162" t="s">
        <v>8</v>
      </c>
      <c r="F20" s="162"/>
      <c r="G20" s="162"/>
      <c r="H20" s="159" t="s">
        <v>36</v>
      </c>
      <c r="I20" s="161"/>
      <c r="J20" s="160"/>
      <c r="K20" s="159" t="s">
        <v>9</v>
      </c>
      <c r="L20" s="161"/>
      <c r="M20" s="160"/>
      <c r="N20" s="159" t="s">
        <v>8</v>
      </c>
      <c r="O20" s="160"/>
    </row>
    <row r="21" spans="2:15" ht="15" customHeight="1">
      <c r="B21" s="72" t="s">
        <v>44</v>
      </c>
      <c r="C21" s="159">
        <f>IF(VLOOKUP(32,入力,3)="","",VLOOKUP(32,入力,3))</f>
      </c>
      <c r="D21" s="160"/>
      <c r="E21" s="159" t="str">
        <f>IF(VLOOKUP(32,入力,4)="","　年",WIDECHAR(VLOOKUP(32,入力,4))&amp;"年")</f>
        <v>　年</v>
      </c>
      <c r="F21" s="161"/>
      <c r="G21" s="160"/>
      <c r="H21" s="163">
        <f>IF('入力用'!B44="","",'入力用'!B44)</f>
      </c>
      <c r="I21" s="164"/>
      <c r="J21" s="165"/>
      <c r="K21" s="159">
        <f>IF(VLOOKUP(43,入力,3)="","",VLOOKUP(43,入力,3))</f>
      </c>
      <c r="L21" s="161"/>
      <c r="M21" s="160"/>
      <c r="N21" s="159" t="str">
        <f>IF(VLOOKUP(43,入力,4)="","　年",WIDECHAR(VLOOKUP(43,入力,4))&amp;"年")</f>
        <v>　年</v>
      </c>
      <c r="O21" s="160"/>
    </row>
    <row r="22" spans="2:15" ht="15" customHeight="1">
      <c r="B22" s="72" t="s">
        <v>68</v>
      </c>
      <c r="C22" s="159">
        <f>IF(VLOOKUP(33,入力,3)="","",VLOOKUP(33,入力,3))</f>
      </c>
      <c r="D22" s="160"/>
      <c r="E22" s="159" t="str">
        <f>IF(VLOOKUP(33,入力,4)="","　年",WIDECHAR(VLOOKUP(33,入力,4))&amp;"年")</f>
        <v>　年</v>
      </c>
      <c r="F22" s="161"/>
      <c r="G22" s="160"/>
      <c r="H22" s="163">
        <f>IF('入力用'!B45="","",'入力用'!B45)</f>
      </c>
      <c r="I22" s="164"/>
      <c r="J22" s="165"/>
      <c r="K22" s="159">
        <f>IF(VLOOKUP(44,入力,3)="","",VLOOKUP(44,入力,3))</f>
      </c>
      <c r="L22" s="161"/>
      <c r="M22" s="160"/>
      <c r="N22" s="159" t="str">
        <f>IF(VLOOKUP(44,入力,4)="","　年",WIDECHAR(VLOOKUP(44,入力,4))&amp;"年")</f>
        <v>　年</v>
      </c>
      <c r="O22" s="160"/>
    </row>
    <row r="23" spans="2:15" ht="15" customHeight="1">
      <c r="B23" s="72" t="s">
        <v>69</v>
      </c>
      <c r="C23" s="159">
        <f>IF(VLOOKUP(34,入力,3)="","",VLOOKUP(34,入力,3))</f>
      </c>
      <c r="D23" s="160"/>
      <c r="E23" s="159" t="str">
        <f>IF(VLOOKUP(34,入力,4)="","　年",WIDECHAR(VLOOKUP(34,入力,4))&amp;"年")</f>
        <v>　年</v>
      </c>
      <c r="F23" s="161"/>
      <c r="G23" s="160"/>
      <c r="H23" s="163">
        <f>IF('入力用'!B46="","",'入力用'!B46)</f>
      </c>
      <c r="I23" s="164"/>
      <c r="J23" s="165"/>
      <c r="K23" s="159">
        <f>IF(VLOOKUP(45,入力,3)="","",VLOOKUP(45,入力,3))</f>
      </c>
      <c r="L23" s="161"/>
      <c r="M23" s="160"/>
      <c r="N23" s="159" t="str">
        <f>IF(VLOOKUP(45,入力,4)="","　年",WIDECHAR(VLOOKUP(45,入力,4))&amp;"年")</f>
        <v>　年</v>
      </c>
      <c r="O23" s="160"/>
    </row>
    <row r="24" spans="2:15" ht="15" customHeight="1">
      <c r="B24" s="72" t="s">
        <v>70</v>
      </c>
      <c r="C24" s="159">
        <f>IF(VLOOKUP(35,入力,3)="","",VLOOKUP(35,入力,3))</f>
      </c>
      <c r="D24" s="160"/>
      <c r="E24" s="159" t="str">
        <f>IF(VLOOKUP(35,入力,4)="","　年",WIDECHAR(VLOOKUP(35,入力,4))&amp;"年")</f>
        <v>　年</v>
      </c>
      <c r="F24" s="161"/>
      <c r="G24" s="160"/>
      <c r="H24" s="163">
        <f>IF('入力用'!B47="","",'入力用'!B47)</f>
      </c>
      <c r="I24" s="164"/>
      <c r="J24" s="165"/>
      <c r="K24" s="159">
        <f>IF(VLOOKUP(46,入力,3)="","",VLOOKUP(46,入力,3))</f>
      </c>
      <c r="L24" s="161"/>
      <c r="M24" s="160"/>
      <c r="N24" s="159" t="str">
        <f>IF(VLOOKUP(46,入力,4)="","　年",WIDECHAR(VLOOKUP(46,入力,4))&amp;"年")</f>
        <v>　年</v>
      </c>
      <c r="O24" s="160"/>
    </row>
    <row r="25" spans="2:15" ht="15" customHeight="1">
      <c r="B25" s="72" t="s">
        <v>71</v>
      </c>
      <c r="C25" s="159">
        <f>IF(VLOOKUP(36,入力,3)="","",VLOOKUP(36,入力,3))</f>
      </c>
      <c r="D25" s="160"/>
      <c r="E25" s="159" t="str">
        <f>IF(VLOOKUP(36,入力,4)="","　年",WIDECHAR(VLOOKUP(36,入力,4))&amp;"年")</f>
        <v>　年</v>
      </c>
      <c r="F25" s="161"/>
      <c r="G25" s="160"/>
      <c r="H25" s="163">
        <f>IF('入力用'!B48="","",'入力用'!B48)</f>
      </c>
      <c r="I25" s="164"/>
      <c r="J25" s="165"/>
      <c r="K25" s="159">
        <f>IF(VLOOKUP(47,入力,3)="","",VLOOKUP(47,入力,3))</f>
      </c>
      <c r="L25" s="161"/>
      <c r="M25" s="160"/>
      <c r="N25" s="159" t="str">
        <f>IF(VLOOKUP(47,入力,4)="","　年",WIDECHAR(VLOOKUP(47,入力,4))&amp;"年")</f>
        <v>　年</v>
      </c>
      <c r="O25" s="160"/>
    </row>
    <row r="26" spans="2:15" ht="15" customHeight="1">
      <c r="B26" s="72" t="s">
        <v>72</v>
      </c>
      <c r="C26" s="159">
        <f>IF(VLOOKUP(37,入力,3)="","",VLOOKUP(37,入力,3))</f>
      </c>
      <c r="D26" s="160"/>
      <c r="E26" s="159" t="str">
        <f>IF(VLOOKUP(37,入力,4)="","　年",WIDECHAR(VLOOKUP(37,入力,4))&amp;"年")</f>
        <v>　年</v>
      </c>
      <c r="F26" s="161"/>
      <c r="G26" s="160"/>
      <c r="H26" s="163">
        <f>IF('入力用'!B49="","",'入力用'!B49)</f>
      </c>
      <c r="I26" s="164"/>
      <c r="J26" s="165"/>
      <c r="K26" s="159">
        <f>IF(VLOOKUP(48,入力,3)="","",VLOOKUP(48,入力,3))</f>
      </c>
      <c r="L26" s="161"/>
      <c r="M26" s="160"/>
      <c r="N26" s="159" t="str">
        <f>IF(VLOOKUP(48,入力,4)="","　年",WIDECHAR(VLOOKUP(48,入力,4))&amp;"年")</f>
        <v>　年</v>
      </c>
      <c r="O26" s="160"/>
    </row>
    <row r="27" spans="2:15" ht="15" customHeight="1">
      <c r="B27" s="72" t="s">
        <v>73</v>
      </c>
      <c r="C27" s="159">
        <f>IF(VLOOKUP(38,入力,3)="","",VLOOKUP(38,入力,3))</f>
      </c>
      <c r="D27" s="160"/>
      <c r="E27" s="159" t="str">
        <f>IF(VLOOKUP(38,入力,4)="","　年",WIDECHAR(VLOOKUP(38,入力,4))&amp;"年")</f>
        <v>　年</v>
      </c>
      <c r="F27" s="161"/>
      <c r="G27" s="160"/>
      <c r="H27" s="163">
        <f>IF('入力用'!B50="","",'入力用'!B50)</f>
      </c>
      <c r="I27" s="164"/>
      <c r="J27" s="165"/>
      <c r="K27" s="159">
        <f>IF(VLOOKUP(49,入力,3)="","",VLOOKUP(49,入力,3))</f>
      </c>
      <c r="L27" s="161"/>
      <c r="M27" s="160"/>
      <c r="N27" s="159" t="str">
        <f>IF(VLOOKUP(49,入力,4)="","　年",WIDECHAR(VLOOKUP(49,入力,4))&amp;"年")</f>
        <v>　年</v>
      </c>
      <c r="O27" s="160"/>
    </row>
    <row r="28" spans="2:15" ht="15" customHeight="1">
      <c r="B28" s="72" t="s">
        <v>74</v>
      </c>
      <c r="C28" s="159">
        <f>IF(VLOOKUP(39,入力,3)="","",VLOOKUP(39,入力,3))</f>
      </c>
      <c r="D28" s="160"/>
      <c r="E28" s="159" t="str">
        <f>IF(VLOOKUP(39,入力,4)="","　年",WIDECHAR(VLOOKUP(39,入力,4))&amp;"年")</f>
        <v>　年</v>
      </c>
      <c r="F28" s="161"/>
      <c r="G28" s="160"/>
      <c r="H28" s="163">
        <f>IF('入力用'!B51="","",'入力用'!B51)</f>
      </c>
      <c r="I28" s="164"/>
      <c r="J28" s="165"/>
      <c r="K28" s="159">
        <f>IF(VLOOKUP(50,入力,3)="","",VLOOKUP(50,入力,3))</f>
      </c>
      <c r="L28" s="161"/>
      <c r="M28" s="160"/>
      <c r="N28" s="159" t="str">
        <f>IF(VLOOKUP(50,入力,4)="","　年",WIDECHAR(VLOOKUP(50,入力,4))&amp;"年")</f>
        <v>　年</v>
      </c>
      <c r="O28" s="160"/>
    </row>
    <row r="29" spans="2:15" ht="15" customHeight="1">
      <c r="B29" s="72">
        <f>IF('入力用'!B41="","",'入力用'!B41)</f>
      </c>
      <c r="C29" s="159">
        <f>IF(VLOOKUP(40,入力,3)="","",VLOOKUP(40,入力,3))</f>
      </c>
      <c r="D29" s="160"/>
      <c r="E29" s="159" t="str">
        <f>IF(VLOOKUP(40,入力,4)="","　年",WIDECHAR(VLOOKUP(40,入力,4))&amp;"年")</f>
        <v>　年</v>
      </c>
      <c r="F29" s="161"/>
      <c r="G29" s="160"/>
      <c r="H29" s="163">
        <f>IF('入力用'!B52="","",'入力用'!B52)</f>
      </c>
      <c r="I29" s="164"/>
      <c r="J29" s="165"/>
      <c r="K29" s="159">
        <f>IF(VLOOKUP(51,入力,3)="","",VLOOKUP(51,入力,3))</f>
      </c>
      <c r="L29" s="161"/>
      <c r="M29" s="160"/>
      <c r="N29" s="159" t="str">
        <f>IF(VLOOKUP(51,入力,4)="","　年",WIDECHAR(VLOOKUP(51,入力,4))&amp;"年")</f>
        <v>　年</v>
      </c>
      <c r="O29" s="160"/>
    </row>
    <row r="30" spans="2:15" ht="15" customHeight="1">
      <c r="B30" s="72">
        <f>IF('入力用'!B42="","",'入力用'!B42)</f>
      </c>
      <c r="C30" s="159">
        <f>IF(VLOOKUP(41,入力,3)="","",VLOOKUP(41,入力,3))</f>
      </c>
      <c r="D30" s="160"/>
      <c r="E30" s="159" t="str">
        <f>IF(VLOOKUP(41,入力,4)="","　年",WIDECHAR(VLOOKUP(41,入力,4))&amp;"年")</f>
        <v>　年</v>
      </c>
      <c r="F30" s="161"/>
      <c r="G30" s="160"/>
      <c r="H30" s="163">
        <f>IF('入力用'!B53="","",'入力用'!B53)</f>
      </c>
      <c r="I30" s="164"/>
      <c r="J30" s="165"/>
      <c r="K30" s="159">
        <f>IF(VLOOKUP(52,入力,3)="","",VLOOKUP(52,入力,3))</f>
      </c>
      <c r="L30" s="161"/>
      <c r="M30" s="160"/>
      <c r="N30" s="159" t="str">
        <f>IF(VLOOKUP(52,入力,4)="","　年",WIDECHAR(VLOOKUP(52,入力,4))&amp;"年")</f>
        <v>　年</v>
      </c>
      <c r="O30" s="160"/>
    </row>
    <row r="31" spans="2:15" ht="15" customHeight="1">
      <c r="B31" s="72">
        <f>IF('入力用'!B43="","",'入力用'!B43)</f>
      </c>
      <c r="C31" s="159">
        <f>IF(VLOOKUP(42,入力,3)="","",VLOOKUP(42,入力,3))</f>
      </c>
      <c r="D31" s="160"/>
      <c r="E31" s="159" t="str">
        <f>IF(VLOOKUP(42,入力,4)="","　年",WIDECHAR(VLOOKUP(42,入力,4))&amp;"年")</f>
        <v>　年</v>
      </c>
      <c r="F31" s="161"/>
      <c r="G31" s="160"/>
      <c r="H31" s="163">
        <f>IF('入力用'!B54="","",'入力用'!B54)</f>
      </c>
      <c r="I31" s="164"/>
      <c r="J31" s="165"/>
      <c r="K31" s="159">
        <f>IF(VLOOKUP(53,入力,3)="","",VLOOKUP(53,入力,3))</f>
      </c>
      <c r="L31" s="161"/>
      <c r="M31" s="160"/>
      <c r="N31" s="159" t="str">
        <f>IF(VLOOKUP(53,入力,4)="","　年",WIDECHAR(VLOOKUP(53,入力,4))&amp;"年")</f>
        <v>　年</v>
      </c>
      <c r="O31" s="160"/>
    </row>
    <row r="32" spans="2:15" ht="15" customHeight="1">
      <c r="B32" s="72" t="s">
        <v>75</v>
      </c>
      <c r="C32" s="159">
        <f>IF(VLOOKUP(30,入力,3)="","",VLOOKUP(30,入力,3))</f>
      </c>
      <c r="D32" s="160"/>
      <c r="E32" s="159" t="str">
        <f>IF(VLOOKUP(30,入力,4)="","　年",WIDECHAR(VLOOKUP(30,入力,4))&amp;"年")</f>
        <v>　年</v>
      </c>
      <c r="F32" s="161"/>
      <c r="G32" s="160"/>
      <c r="H32" s="163" t="s">
        <v>76</v>
      </c>
      <c r="I32" s="161"/>
      <c r="J32" s="160"/>
      <c r="K32" s="159">
        <f>IF(VLOOKUP(31,入力,3)="","",VLOOKUP(31,入力,3))</f>
      </c>
      <c r="L32" s="161"/>
      <c r="M32" s="160"/>
      <c r="N32" s="159" t="str">
        <f>IF(VLOOKUP(31,入力,4)="","　年",WIDECHAR(VLOOKUP(31,入力,4))&amp;"年")</f>
        <v>　年</v>
      </c>
      <c r="O32" s="160"/>
    </row>
    <row r="33" spans="2:15" ht="7.5" customHeight="1">
      <c r="B33" s="75"/>
      <c r="C33" s="85"/>
      <c r="D33" s="85"/>
      <c r="E33" s="85"/>
      <c r="F33" s="85"/>
      <c r="G33" s="85"/>
      <c r="H33" s="84"/>
      <c r="I33" s="85"/>
      <c r="J33" s="85"/>
      <c r="K33" s="85"/>
      <c r="L33" s="85"/>
      <c r="M33" s="85"/>
      <c r="N33" s="85"/>
      <c r="O33" s="85"/>
    </row>
    <row r="34" spans="2:15" ht="15" customHeight="1">
      <c r="B34" s="71" t="s">
        <v>112</v>
      </c>
      <c r="C34" s="86"/>
      <c r="D34" s="87"/>
      <c r="E34" s="87"/>
      <c r="F34" s="87"/>
      <c r="G34" s="87"/>
      <c r="H34" s="87"/>
      <c r="I34" s="87"/>
      <c r="J34" s="87"/>
      <c r="K34" s="87"/>
      <c r="L34" s="87"/>
      <c r="M34" s="87"/>
      <c r="N34" s="87"/>
      <c r="O34" s="87"/>
    </row>
    <row r="35" spans="2:15" ht="15" customHeight="1">
      <c r="B35" s="2" t="s">
        <v>36</v>
      </c>
      <c r="C35" s="162" t="s">
        <v>9</v>
      </c>
      <c r="D35" s="162"/>
      <c r="E35" s="162" t="s">
        <v>8</v>
      </c>
      <c r="F35" s="162"/>
      <c r="G35" s="162"/>
      <c r="H35" s="159" t="s">
        <v>36</v>
      </c>
      <c r="I35" s="161"/>
      <c r="J35" s="160"/>
      <c r="K35" s="159" t="s">
        <v>9</v>
      </c>
      <c r="L35" s="161"/>
      <c r="M35" s="160"/>
      <c r="N35" s="159" t="s">
        <v>8</v>
      </c>
      <c r="O35" s="160"/>
    </row>
    <row r="36" spans="2:15" ht="15" customHeight="1">
      <c r="B36" s="151" t="s">
        <v>44</v>
      </c>
      <c r="C36" s="159">
        <f>IF(VLOOKUP(55,入力,3)="","",VLOOKUP(55,入力,3))</f>
      </c>
      <c r="D36" s="160"/>
      <c r="E36" s="159" t="str">
        <f>IF(VLOOKUP(55,入力,4)="","　年",WIDECHAR(VLOOKUP(55,入力,4))&amp;"年")</f>
        <v>　年</v>
      </c>
      <c r="F36" s="161"/>
      <c r="G36" s="160"/>
      <c r="H36" s="153">
        <f>IF('入力用'!B68="","",'入力用'!B68)</f>
      </c>
      <c r="I36" s="154"/>
      <c r="J36" s="155"/>
      <c r="K36" s="159">
        <f>IF(VLOOKUP(67,入力,3)="","",VLOOKUP(67,入力,3))</f>
      </c>
      <c r="L36" s="161"/>
      <c r="M36" s="160"/>
      <c r="N36" s="159" t="str">
        <f>IF(VLOOKUP(67,入力,4)="","　年",WIDECHAR(VLOOKUP(67,入力,4))&amp;"年")</f>
        <v>　年</v>
      </c>
      <c r="O36" s="160"/>
    </row>
    <row r="37" spans="2:15" ht="15" customHeight="1">
      <c r="B37" s="152"/>
      <c r="C37" s="159">
        <f>IF(VLOOKUP(56,入力,3)="","",VLOOKUP(56,入力,3))</f>
      </c>
      <c r="D37" s="160"/>
      <c r="E37" s="159" t="str">
        <f>IF(VLOOKUP(56,入力,4)="","　年",WIDECHAR(VLOOKUP(56,入力,4))&amp;"年")</f>
        <v>　年</v>
      </c>
      <c r="F37" s="161"/>
      <c r="G37" s="160"/>
      <c r="H37" s="156"/>
      <c r="I37" s="157"/>
      <c r="J37" s="158"/>
      <c r="K37" s="159">
        <f>IF(VLOOKUP(68,入力,3)="","",VLOOKUP(68,入力,3))</f>
      </c>
      <c r="L37" s="161"/>
      <c r="M37" s="160"/>
      <c r="N37" s="159" t="str">
        <f>IF(VLOOKUP(68,入力,4)="","　年",WIDECHAR(VLOOKUP(68,入力,4))&amp;"年")</f>
        <v>　年</v>
      </c>
      <c r="O37" s="160"/>
    </row>
    <row r="38" spans="2:15" ht="15" customHeight="1">
      <c r="B38" s="151" t="s">
        <v>113</v>
      </c>
      <c r="C38" s="159">
        <f>IF(VLOOKUP(57,入力,3)="","",VLOOKUP(57,入力,3))</f>
      </c>
      <c r="D38" s="160"/>
      <c r="E38" s="159" t="str">
        <f>IF(VLOOKUP(57,入力,4)="","　年",WIDECHAR(VLOOKUP(57,入力,4))&amp;"年")</f>
        <v>　年</v>
      </c>
      <c r="F38" s="161"/>
      <c r="G38" s="160"/>
      <c r="H38" s="153">
        <f>IF('入力用'!B70="","",'入力用'!B70)</f>
      </c>
      <c r="I38" s="154"/>
      <c r="J38" s="155"/>
      <c r="K38" s="159">
        <f>IF(VLOOKUP(69,入力,3)="","",VLOOKUP(69,入力,3))</f>
      </c>
      <c r="L38" s="161"/>
      <c r="M38" s="160"/>
      <c r="N38" s="159" t="str">
        <f>IF(VLOOKUP(69,入力,4)="","　年",WIDECHAR(VLOOKUP(69,入力,4))&amp;"年")</f>
        <v>　年</v>
      </c>
      <c r="O38" s="160"/>
    </row>
    <row r="39" spans="2:15" ht="15" customHeight="1">
      <c r="B39" s="152"/>
      <c r="C39" s="159">
        <f>IF(VLOOKUP(58,入力,3)="","",VLOOKUP(58,入力,3))</f>
      </c>
      <c r="D39" s="160"/>
      <c r="E39" s="159" t="str">
        <f>IF(VLOOKUP(58,入力,4)="","　年",WIDECHAR(VLOOKUP(58,入力,4))&amp;"年")</f>
        <v>　年</v>
      </c>
      <c r="F39" s="161"/>
      <c r="G39" s="160"/>
      <c r="H39" s="156"/>
      <c r="I39" s="157"/>
      <c r="J39" s="158"/>
      <c r="K39" s="159">
        <f>IF(VLOOKUP(70,入力,3)="","",VLOOKUP(70,入力,3))</f>
      </c>
      <c r="L39" s="161"/>
      <c r="M39" s="160"/>
      <c r="N39" s="159" t="str">
        <f>IF(VLOOKUP(70,入力,4)="","　年",WIDECHAR(VLOOKUP(70,入力,4))&amp;"年")</f>
        <v>　年</v>
      </c>
      <c r="O39" s="160"/>
    </row>
    <row r="40" spans="2:15" ht="15" customHeight="1">
      <c r="B40" s="151" t="s">
        <v>114</v>
      </c>
      <c r="C40" s="159">
        <f>IF(VLOOKUP(59,入力,3)="","",VLOOKUP(59,入力,3))</f>
      </c>
      <c r="D40" s="160"/>
      <c r="E40" s="159" t="str">
        <f>IF(VLOOKUP(59,入力,4)="","　年",WIDECHAR(VLOOKUP(59,入力,4))&amp;"年")</f>
        <v>　年</v>
      </c>
      <c r="F40" s="161"/>
      <c r="G40" s="160"/>
      <c r="H40" s="153">
        <f>IF('入力用'!B72="","",'入力用'!B72)</f>
      </c>
      <c r="I40" s="154"/>
      <c r="J40" s="155"/>
      <c r="K40" s="159">
        <f>IF(VLOOKUP(71,入力,3)="","",VLOOKUP(71,入力,3))</f>
      </c>
      <c r="L40" s="161"/>
      <c r="M40" s="160"/>
      <c r="N40" s="159" t="str">
        <f>IF(VLOOKUP(71,入力,4)="","　年",WIDECHAR(VLOOKUP(71,入力,4))&amp;"年")</f>
        <v>　年</v>
      </c>
      <c r="O40" s="160"/>
    </row>
    <row r="41" spans="2:15" ht="15" customHeight="1">
      <c r="B41" s="152"/>
      <c r="C41" s="159">
        <f>IF(VLOOKUP(60,入力,3)="","",VLOOKUP(60,入力,3))</f>
      </c>
      <c r="D41" s="160"/>
      <c r="E41" s="159" t="str">
        <f>IF(VLOOKUP(60,入力,4)="","　年",WIDECHAR(VLOOKUP(60,入力,4))&amp;"年")</f>
        <v>　年</v>
      </c>
      <c r="F41" s="161"/>
      <c r="G41" s="160"/>
      <c r="H41" s="156"/>
      <c r="I41" s="157"/>
      <c r="J41" s="158"/>
      <c r="K41" s="159">
        <f>IF(VLOOKUP(72,入力,3)="","",VLOOKUP(72,入力,3))</f>
      </c>
      <c r="L41" s="161"/>
      <c r="M41" s="160"/>
      <c r="N41" s="159" t="str">
        <f>IF(VLOOKUP(72,入力,4)="","　年",WIDECHAR(VLOOKUP(72,入力,4))&amp;"年")</f>
        <v>　年</v>
      </c>
      <c r="O41" s="160"/>
    </row>
    <row r="42" spans="2:15" ht="15" customHeight="1">
      <c r="B42" s="151" t="s">
        <v>115</v>
      </c>
      <c r="C42" s="159">
        <f>IF(VLOOKUP(61,入力,3)="","",VLOOKUP(61,入力,3))</f>
      </c>
      <c r="D42" s="160"/>
      <c r="E42" s="159" t="str">
        <f>IF(VLOOKUP(61,入力,4)="","　年",WIDECHAR(VLOOKUP(61,入力,4))&amp;"年")</f>
        <v>　年</v>
      </c>
      <c r="F42" s="161"/>
      <c r="G42" s="160"/>
      <c r="H42" s="153">
        <f>IF('入力用'!B74="","",'入力用'!B74)</f>
      </c>
      <c r="I42" s="154"/>
      <c r="J42" s="155"/>
      <c r="K42" s="159">
        <f>IF(VLOOKUP(73,入力,3)="","",VLOOKUP(73,入力,3))</f>
      </c>
      <c r="L42" s="161"/>
      <c r="M42" s="160"/>
      <c r="N42" s="159" t="str">
        <f>IF(VLOOKUP(73,入力,4)="","　年",WIDECHAR(VLOOKUP(73,入力,4))&amp;"年")</f>
        <v>　年</v>
      </c>
      <c r="O42" s="160"/>
    </row>
    <row r="43" spans="2:15" ht="15" customHeight="1">
      <c r="B43" s="152"/>
      <c r="C43" s="159">
        <f>IF(VLOOKUP(62,入力,3)="","",VLOOKUP(62,入力,3))</f>
      </c>
      <c r="D43" s="160"/>
      <c r="E43" s="159" t="str">
        <f>IF(VLOOKUP(62,入力,4)="","　年",WIDECHAR(VLOOKUP(62,入力,4))&amp;"年")</f>
        <v>　年</v>
      </c>
      <c r="F43" s="161"/>
      <c r="G43" s="160"/>
      <c r="H43" s="156"/>
      <c r="I43" s="157"/>
      <c r="J43" s="158"/>
      <c r="K43" s="159">
        <f>IF(VLOOKUP(74,入力,3)="","",VLOOKUP(74,入力,3))</f>
      </c>
      <c r="L43" s="161"/>
      <c r="M43" s="160"/>
      <c r="N43" s="159" t="str">
        <f>IF(VLOOKUP(74,入力,4)="","　年",WIDECHAR(VLOOKUP(74,入力,4))&amp;"年")</f>
        <v>　年</v>
      </c>
      <c r="O43" s="160"/>
    </row>
    <row r="44" spans="2:15" ht="15" customHeight="1">
      <c r="B44" s="151">
        <f>IF('入力用'!B64="","",'入力用'!B64)</f>
      </c>
      <c r="C44" s="159">
        <f>IF(VLOOKUP(63,入力,3)="","",VLOOKUP(63,入力,3))</f>
      </c>
      <c r="D44" s="160"/>
      <c r="E44" s="159" t="str">
        <f>IF(VLOOKUP(63,入力,4)="","　年",WIDECHAR(VLOOKUP(63,入力,4))&amp;"年")</f>
        <v>　年</v>
      </c>
      <c r="F44" s="161"/>
      <c r="G44" s="160"/>
      <c r="H44" s="153">
        <f>IF('入力用'!B76="","",'入力用'!B76)</f>
      </c>
      <c r="I44" s="154"/>
      <c r="J44" s="155"/>
      <c r="K44" s="159">
        <f>IF(VLOOKUP(75,入力,3)="","",VLOOKUP(75,入力,3))</f>
      </c>
      <c r="L44" s="161"/>
      <c r="M44" s="160"/>
      <c r="N44" s="159" t="str">
        <f>IF(VLOOKUP(75,入力,4)="","　年",WIDECHAR(VLOOKUP(75,入力,4))&amp;"年")</f>
        <v>　年</v>
      </c>
      <c r="O44" s="160"/>
    </row>
    <row r="45" spans="2:15" ht="15" customHeight="1">
      <c r="B45" s="152"/>
      <c r="C45" s="159">
        <f>IF(VLOOKUP(64,入力,3)="","",VLOOKUP(64,入力,3))</f>
      </c>
      <c r="D45" s="160"/>
      <c r="E45" s="159" t="str">
        <f>IF(VLOOKUP(64,入力,4)="","　年",WIDECHAR(VLOOKUP(64,入力,4))&amp;"年")</f>
        <v>　年</v>
      </c>
      <c r="F45" s="161"/>
      <c r="G45" s="160"/>
      <c r="H45" s="156"/>
      <c r="I45" s="157"/>
      <c r="J45" s="158"/>
      <c r="K45" s="159">
        <f>IF(VLOOKUP(76,入力,3)="","",VLOOKUP(76,入力,3))</f>
      </c>
      <c r="L45" s="161"/>
      <c r="M45" s="160"/>
      <c r="N45" s="159" t="str">
        <f>IF(VLOOKUP(76,入力,4)="","　年",WIDECHAR(VLOOKUP(76,入力,4))&amp;"年")</f>
        <v>　年</v>
      </c>
      <c r="O45" s="160"/>
    </row>
    <row r="46" spans="2:15" ht="15" customHeight="1">
      <c r="B46" s="151">
        <f>IF('入力用'!B66="","",'入力用'!B66)</f>
      </c>
      <c r="C46" s="159">
        <f>IF(VLOOKUP(65,入力,3)="","",VLOOKUP(65,入力,3))</f>
      </c>
      <c r="D46" s="160"/>
      <c r="E46" s="159" t="str">
        <f>IF(VLOOKUP(65,入力,4)="","　年",WIDECHAR(VLOOKUP(65,入力,4))&amp;"年")</f>
        <v>　年</v>
      </c>
      <c r="F46" s="161"/>
      <c r="G46" s="160"/>
      <c r="H46" s="153">
        <f>IF('入力用'!B78="","",'入力用'!B78)</f>
      </c>
      <c r="I46" s="154"/>
      <c r="J46" s="155"/>
      <c r="K46" s="159">
        <f>IF(VLOOKUP(77,入力,3)="","",VLOOKUP(77,入力,3))</f>
      </c>
      <c r="L46" s="161"/>
      <c r="M46" s="160"/>
      <c r="N46" s="159" t="str">
        <f>IF(VLOOKUP(77,入力,4)="","　年",WIDECHAR(VLOOKUP(77,入力,4))&amp;"年")</f>
        <v>　年</v>
      </c>
      <c r="O46" s="160"/>
    </row>
    <row r="47" spans="2:15" ht="15" customHeight="1">
      <c r="B47" s="152"/>
      <c r="C47" s="159">
        <f>IF(VLOOKUP(66,入力,3)="","",VLOOKUP(66,入力,3))</f>
      </c>
      <c r="D47" s="160"/>
      <c r="E47" s="159" t="str">
        <f>IF(VLOOKUP(66,入力,4)="","　年",WIDECHAR(VLOOKUP(66,入力,4))&amp;"年")</f>
        <v>　年</v>
      </c>
      <c r="F47" s="161"/>
      <c r="G47" s="160"/>
      <c r="H47" s="156"/>
      <c r="I47" s="157"/>
      <c r="J47" s="158"/>
      <c r="K47" s="159">
        <f>IF(VLOOKUP(78,入力,3)="","",VLOOKUP(78,入力,3))</f>
      </c>
      <c r="L47" s="161"/>
      <c r="M47" s="160"/>
      <c r="N47" s="159" t="str">
        <f>IF(VLOOKUP(78,入力,4)="","　年",WIDECHAR(VLOOKUP(78,入力,4))&amp;"年")</f>
        <v>　年</v>
      </c>
      <c r="O47" s="160"/>
    </row>
    <row r="48" spans="2:15" ht="7.5" customHeight="1">
      <c r="B48" s="84"/>
      <c r="C48" s="85"/>
      <c r="D48" s="85"/>
      <c r="E48" s="85"/>
      <c r="F48" s="85"/>
      <c r="G48" s="85"/>
      <c r="H48" s="84"/>
      <c r="I48" s="85"/>
      <c r="J48" s="85"/>
      <c r="K48" s="74"/>
      <c r="L48" s="74"/>
      <c r="M48" s="74"/>
      <c r="N48" s="74"/>
      <c r="O48" s="74"/>
    </row>
    <row r="49" spans="2:15" ht="15" customHeight="1">
      <c r="B49" s="166" t="s">
        <v>106</v>
      </c>
      <c r="C49" s="167"/>
      <c r="D49" s="167"/>
      <c r="E49" s="167"/>
      <c r="F49" s="167"/>
      <c r="G49" s="167"/>
      <c r="H49" s="167"/>
      <c r="I49" s="167"/>
      <c r="J49" s="168"/>
      <c r="K49" s="159" t="s">
        <v>62</v>
      </c>
      <c r="L49" s="161"/>
      <c r="M49" s="160"/>
      <c r="N49" s="162" t="s">
        <v>63</v>
      </c>
      <c r="O49" s="162"/>
    </row>
    <row r="50" spans="2:15" ht="15" customHeight="1">
      <c r="B50" s="169"/>
      <c r="C50" s="170"/>
      <c r="D50" s="170"/>
      <c r="E50" s="170"/>
      <c r="F50" s="170"/>
      <c r="G50" s="170"/>
      <c r="H50" s="170"/>
      <c r="I50" s="170"/>
      <c r="J50" s="171"/>
      <c r="K50" s="161">
        <f>IF(VLOOKUP(80,入力,3)="","",VLOOKUP(80,入力,3))</f>
      </c>
      <c r="L50" s="161"/>
      <c r="M50" s="160"/>
      <c r="N50" s="162">
        <f>IF(VLOOKUP(80,入力,4)="","",VLOOKUP(80,入力,4))</f>
      </c>
      <c r="O50" s="162"/>
    </row>
    <row r="51" spans="2:15" ht="15" customHeight="1">
      <c r="B51" s="169"/>
      <c r="C51" s="170"/>
      <c r="D51" s="170"/>
      <c r="E51" s="170"/>
      <c r="F51" s="170"/>
      <c r="G51" s="170"/>
      <c r="H51" s="170"/>
      <c r="I51" s="170"/>
      <c r="J51" s="171"/>
      <c r="K51" s="161">
        <f>IF(VLOOKUP(81,入力,3)="","",VLOOKUP(81,入力,3))</f>
      </c>
      <c r="L51" s="161"/>
      <c r="M51" s="160"/>
      <c r="N51" s="162">
        <f>IF(VLOOKUP(81,入力,4)="","",VLOOKUP(81,入力,4))</f>
      </c>
      <c r="O51" s="162"/>
    </row>
    <row r="52" spans="2:15" ht="15" customHeight="1">
      <c r="B52" s="172"/>
      <c r="C52" s="173"/>
      <c r="D52" s="173"/>
      <c r="E52" s="173"/>
      <c r="F52" s="173"/>
      <c r="G52" s="173"/>
      <c r="H52" s="173"/>
      <c r="I52" s="173"/>
      <c r="J52" s="174"/>
      <c r="K52" s="161">
        <f>IF(VLOOKUP(82,入力,3)="","",VLOOKUP(82,入力,3))</f>
      </c>
      <c r="L52" s="161"/>
      <c r="M52" s="160"/>
      <c r="N52" s="162">
        <f>IF(VLOOKUP(82,入力,4)="","",VLOOKUP(82,入力,4))</f>
      </c>
      <c r="O52" s="162"/>
    </row>
    <row r="53" spans="2:15" ht="7.5" customHeight="1">
      <c r="B53"/>
      <c r="C53"/>
      <c r="D53"/>
      <c r="E53"/>
      <c r="F53"/>
      <c r="G53"/>
      <c r="H53"/>
      <c r="I53"/>
      <c r="J53"/>
      <c r="K53"/>
      <c r="L53"/>
      <c r="M53"/>
      <c r="N53"/>
      <c r="O53"/>
    </row>
    <row r="54" spans="2:15" ht="40.5" customHeight="1">
      <c r="B54" s="188" t="s">
        <v>31</v>
      </c>
      <c r="C54" s="188"/>
      <c r="D54" s="188"/>
      <c r="E54" s="188"/>
      <c r="F54" s="188"/>
      <c r="G54" s="188"/>
      <c r="H54" s="188"/>
      <c r="I54" s="188"/>
      <c r="J54" s="188"/>
      <c r="K54" s="188"/>
      <c r="L54" s="188"/>
      <c r="M54" s="188"/>
      <c r="N54" s="188"/>
      <c r="O54" s="188"/>
    </row>
    <row r="55" spans="2:15" ht="12.75">
      <c r="B55" s="15"/>
      <c r="C55" s="15"/>
      <c r="D55" s="15"/>
      <c r="E55" s="15"/>
      <c r="F55" s="15"/>
      <c r="G55" s="15"/>
      <c r="H55" s="15"/>
      <c r="I55" s="15"/>
      <c r="J55" s="15"/>
      <c r="K55" s="15"/>
      <c r="L55" s="15"/>
      <c r="M55" s="15"/>
      <c r="N55" s="15"/>
      <c r="O55" s="15"/>
    </row>
    <row r="56" spans="2:15" ht="12.75">
      <c r="B56" s="1" t="s">
        <v>32</v>
      </c>
      <c r="I56" s="184" t="str">
        <f>IF(VLOOKUP(1,入力,3)="","令和　　　年 　　月 　　日",VLOOKUP(1,入力,3))</f>
        <v>令和　　　年 　　月 　　日</v>
      </c>
      <c r="J56" s="184"/>
      <c r="K56" s="184"/>
      <c r="L56" s="184"/>
      <c r="M56" s="184"/>
      <c r="N56" s="3"/>
      <c r="O56" s="14"/>
    </row>
    <row r="57" spans="10:15" ht="12.75">
      <c r="J57" s="3"/>
      <c r="K57" s="3"/>
      <c r="L57" s="3"/>
      <c r="M57" s="3"/>
      <c r="N57" s="3"/>
      <c r="O57" s="3"/>
    </row>
    <row r="58" spans="10:15" ht="13.5" customHeight="1">
      <c r="J58" s="18" t="str">
        <f>IF(VLOOKUP(9,入力,3)="","立　　　　　　　　　校長",C6&amp;"長")</f>
        <v>立　　　　　　　　　校長</v>
      </c>
      <c r="K58" s="18"/>
      <c r="L58" s="179">
        <f>IF(VLOOKUP(8,入力,3)="","",VLOOKUP(8,入力,3))</f>
      </c>
      <c r="M58" s="179"/>
      <c r="N58" s="17" t="s">
        <v>42</v>
      </c>
      <c r="O58" s="16"/>
    </row>
    <row r="59" spans="3:15" ht="12.75">
      <c r="C59" s="13"/>
      <c r="D59" s="13"/>
      <c r="E59" s="13"/>
      <c r="F59" s="13"/>
      <c r="G59" s="13"/>
      <c r="H59" s="13"/>
      <c r="I59" s="13"/>
      <c r="J59" s="12"/>
      <c r="K59" s="12"/>
      <c r="L59" s="12"/>
      <c r="M59" s="12"/>
      <c r="N59" s="12"/>
      <c r="O59" s="3"/>
    </row>
    <row r="60" spans="3:15" ht="12.75">
      <c r="C60" s="13"/>
      <c r="D60" s="13"/>
      <c r="E60" s="13"/>
      <c r="F60" s="13"/>
      <c r="G60" s="13"/>
      <c r="H60" s="13"/>
      <c r="I60" s="13"/>
      <c r="J60" s="12"/>
      <c r="K60" s="12"/>
      <c r="L60" s="12"/>
      <c r="M60" s="12"/>
      <c r="N60" s="12"/>
      <c r="O60" s="3"/>
    </row>
    <row r="61" spans="3:15" ht="12.75">
      <c r="C61" s="13"/>
      <c r="D61" s="13"/>
      <c r="E61" s="13"/>
      <c r="F61" s="13"/>
      <c r="G61" s="13"/>
      <c r="H61" s="13"/>
      <c r="I61" s="13"/>
      <c r="J61" s="12"/>
      <c r="K61" s="12"/>
      <c r="L61" s="12"/>
      <c r="M61" s="12"/>
      <c r="N61" s="12"/>
      <c r="O61" s="3"/>
    </row>
    <row r="63" ht="12.75">
      <c r="B63" s="6"/>
    </row>
    <row r="67" ht="12.75">
      <c r="B67" s="6"/>
    </row>
  </sheetData>
  <sheetProtection sheet="1" selectLockedCells="1" selectUnlockedCells="1"/>
  <mergeCells count="180">
    <mergeCell ref="H23:J23"/>
    <mergeCell ref="K25:M25"/>
    <mergeCell ref="K14:M14"/>
    <mergeCell ref="C11:O11"/>
    <mergeCell ref="K13:M13"/>
    <mergeCell ref="K12:M12"/>
    <mergeCell ref="K17:M17"/>
    <mergeCell ref="K16:M16"/>
    <mergeCell ref="H15:J15"/>
    <mergeCell ref="E15:G15"/>
    <mergeCell ref="N17:O17"/>
    <mergeCell ref="N16:O16"/>
    <mergeCell ref="I56:M56"/>
    <mergeCell ref="C8:O8"/>
    <mergeCell ref="B54:O54"/>
    <mergeCell ref="N20:O20"/>
    <mergeCell ref="K15:M15"/>
    <mergeCell ref="H14:J14"/>
    <mergeCell ref="N21:O21"/>
    <mergeCell ref="K24:M24"/>
    <mergeCell ref="N15:O15"/>
    <mergeCell ref="N14:O14"/>
    <mergeCell ref="N12:O12"/>
    <mergeCell ref="N13:O13"/>
    <mergeCell ref="E14:G14"/>
    <mergeCell ref="B4:O4"/>
    <mergeCell ref="C7:O7"/>
    <mergeCell ref="C6:O6"/>
    <mergeCell ref="C14:D14"/>
    <mergeCell ref="H13:J13"/>
    <mergeCell ref="C32:D32"/>
    <mergeCell ref="E32:G32"/>
    <mergeCell ref="H32:J32"/>
    <mergeCell ref="K32:M32"/>
    <mergeCell ref="N32:O32"/>
    <mergeCell ref="L58:M58"/>
    <mergeCell ref="K50:M50"/>
    <mergeCell ref="K51:M51"/>
    <mergeCell ref="N51:O51"/>
    <mergeCell ref="C35:D35"/>
    <mergeCell ref="C9:F9"/>
    <mergeCell ref="G9:K9"/>
    <mergeCell ref="H12:J12"/>
    <mergeCell ref="C15:D15"/>
    <mergeCell ref="L9:O9"/>
    <mergeCell ref="N31:O31"/>
    <mergeCell ref="N24:O24"/>
    <mergeCell ref="N23:O23"/>
    <mergeCell ref="N22:O22"/>
    <mergeCell ref="K20:M20"/>
    <mergeCell ref="C23:D23"/>
    <mergeCell ref="K31:M31"/>
    <mergeCell ref="C13:D13"/>
    <mergeCell ref="C12:D12"/>
    <mergeCell ref="E13:G13"/>
    <mergeCell ref="E12:G12"/>
    <mergeCell ref="K21:M21"/>
    <mergeCell ref="K23:M23"/>
    <mergeCell ref="K22:M22"/>
    <mergeCell ref="E23:G23"/>
    <mergeCell ref="H17:J17"/>
    <mergeCell ref="H16:J16"/>
    <mergeCell ref="E17:G17"/>
    <mergeCell ref="C20:D20"/>
    <mergeCell ref="E16:G16"/>
    <mergeCell ref="C17:D17"/>
    <mergeCell ref="C16:D16"/>
    <mergeCell ref="E20:G20"/>
    <mergeCell ref="H20:J20"/>
    <mergeCell ref="C21:D21"/>
    <mergeCell ref="E21:G21"/>
    <mergeCell ref="H21:J21"/>
    <mergeCell ref="C22:D22"/>
    <mergeCell ref="E22:G22"/>
    <mergeCell ref="H22:J22"/>
    <mergeCell ref="C24:D24"/>
    <mergeCell ref="E24:G24"/>
    <mergeCell ref="H24:J24"/>
    <mergeCell ref="C25:D25"/>
    <mergeCell ref="E25:G25"/>
    <mergeCell ref="H25:J25"/>
    <mergeCell ref="N25:O25"/>
    <mergeCell ref="B49:J52"/>
    <mergeCell ref="K49:M49"/>
    <mergeCell ref="N49:O49"/>
    <mergeCell ref="K52:M52"/>
    <mergeCell ref="N52:O52"/>
    <mergeCell ref="C26:D26"/>
    <mergeCell ref="E26:G26"/>
    <mergeCell ref="H26:J26"/>
    <mergeCell ref="K26:M26"/>
    <mergeCell ref="N26:O26"/>
    <mergeCell ref="C27:D27"/>
    <mergeCell ref="E27:G27"/>
    <mergeCell ref="H27:J27"/>
    <mergeCell ref="K27:M27"/>
    <mergeCell ref="N27:O27"/>
    <mergeCell ref="C28:D28"/>
    <mergeCell ref="E28:G28"/>
    <mergeCell ref="H28:J28"/>
    <mergeCell ref="K28:M28"/>
    <mergeCell ref="N28:O28"/>
    <mergeCell ref="N50:O50"/>
    <mergeCell ref="N30:O30"/>
    <mergeCell ref="C31:D31"/>
    <mergeCell ref="E31:G31"/>
    <mergeCell ref="H31:J31"/>
    <mergeCell ref="C29:D29"/>
    <mergeCell ref="E29:G29"/>
    <mergeCell ref="H29:J29"/>
    <mergeCell ref="K29:M29"/>
    <mergeCell ref="N29:O29"/>
    <mergeCell ref="C30:D30"/>
    <mergeCell ref="E30:G30"/>
    <mergeCell ref="H30:J30"/>
    <mergeCell ref="K30:M30"/>
    <mergeCell ref="E35:G35"/>
    <mergeCell ref="H35:J35"/>
    <mergeCell ref="K35:M35"/>
    <mergeCell ref="N35:O35"/>
    <mergeCell ref="C36:D36"/>
    <mergeCell ref="E36:G36"/>
    <mergeCell ref="K36:M36"/>
    <mergeCell ref="N36:O36"/>
    <mergeCell ref="C37:D37"/>
    <mergeCell ref="E37:G37"/>
    <mergeCell ref="K37:M37"/>
    <mergeCell ref="N37:O37"/>
    <mergeCell ref="C38:D38"/>
    <mergeCell ref="E38:G38"/>
    <mergeCell ref="K38:M38"/>
    <mergeCell ref="N38:O38"/>
    <mergeCell ref="C39:D39"/>
    <mergeCell ref="E39:G39"/>
    <mergeCell ref="K39:M39"/>
    <mergeCell ref="N39:O39"/>
    <mergeCell ref="C40:D40"/>
    <mergeCell ref="E40:G40"/>
    <mergeCell ref="K40:M40"/>
    <mergeCell ref="N40:O40"/>
    <mergeCell ref="K44:M44"/>
    <mergeCell ref="N44:O44"/>
    <mergeCell ref="C41:D41"/>
    <mergeCell ref="E41:G41"/>
    <mergeCell ref="K41:M41"/>
    <mergeCell ref="N41:O41"/>
    <mergeCell ref="C42:D42"/>
    <mergeCell ref="E42:G42"/>
    <mergeCell ref="K42:M42"/>
    <mergeCell ref="N42:O42"/>
    <mergeCell ref="N45:O45"/>
    <mergeCell ref="C46:D46"/>
    <mergeCell ref="E46:G46"/>
    <mergeCell ref="K46:M46"/>
    <mergeCell ref="N46:O46"/>
    <mergeCell ref="C43:D43"/>
    <mergeCell ref="E43:G43"/>
    <mergeCell ref="K43:M43"/>
    <mergeCell ref="N43:O43"/>
    <mergeCell ref="C44:D44"/>
    <mergeCell ref="K47:M47"/>
    <mergeCell ref="N47:O47"/>
    <mergeCell ref="B36:B37"/>
    <mergeCell ref="B38:B39"/>
    <mergeCell ref="B40:B41"/>
    <mergeCell ref="B42:B43"/>
    <mergeCell ref="B44:B45"/>
    <mergeCell ref="C45:D45"/>
    <mergeCell ref="E45:G45"/>
    <mergeCell ref="K45:M45"/>
    <mergeCell ref="B46:B47"/>
    <mergeCell ref="H36:J37"/>
    <mergeCell ref="H38:J39"/>
    <mergeCell ref="H40:J41"/>
    <mergeCell ref="H42:J43"/>
    <mergeCell ref="H44:J45"/>
    <mergeCell ref="H46:J47"/>
    <mergeCell ref="C47:D47"/>
    <mergeCell ref="E47:G47"/>
    <mergeCell ref="E44:G44"/>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6" r:id="rId1"/>
  <ignoredErrors>
    <ignoredError sqref="B14:B15 H13:J15 B16:B1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user</cp:lastModifiedBy>
  <cp:lastPrinted>2021-06-07T10:26:21Z</cp:lastPrinted>
  <dcterms:created xsi:type="dcterms:W3CDTF">1997-01-08T22:48:59Z</dcterms:created>
  <dcterms:modified xsi:type="dcterms:W3CDTF">2021-06-18T07:31:22Z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